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C:\Users\brad vaillancourt\Desktop\Brad's stuff\GDT\Website\"/>
    </mc:Choice>
  </mc:AlternateContent>
  <xr:revisionPtr revIDLastSave="0" documentId="13_ncr:1_{950FE6B4-8027-4395-8043-CEF0C0A6B388}" xr6:coauthVersionLast="47" xr6:coauthVersionMax="47" xr10:uidLastSave="{00000000-0000-0000-0000-000000000000}"/>
  <bookViews>
    <workbookView xWindow="-120" yWindow="-120" windowWidth="29040" windowHeight="15720" tabRatio="500" activeTab="1" xr2:uid="{00000000-000D-0000-FFFF-FFFF00000000}"/>
  </bookViews>
  <sheets>
    <sheet name="Relaxed" sheetId="3" r:id="rId1"/>
    <sheet name="Average" sheetId="4" r:id="rId2"/>
    <sheet name="Fast" sheetId="5" r:id="rId3"/>
    <sheet name="README" sheetId="6" r:id="rId4"/>
    <sheet name="Planning Tips" sheetId="7" r:id="rId5"/>
  </sheets>
  <definedNames>
    <definedName name="_xlnm.Print_Area" localSheetId="4">'Planning Tips'!$A$1:$K$8</definedName>
    <definedName name="_xlnm.Print_Area" localSheetId="3">README!$A$1:$K$21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4" i="5" l="1"/>
  <c r="G15" i="5"/>
  <c r="G9" i="5"/>
  <c r="G7" i="5"/>
  <c r="G26" i="4"/>
  <c r="G16" i="4"/>
  <c r="G7" i="3"/>
  <c r="H7" i="4"/>
  <c r="G7" i="4" s="1"/>
  <c r="G44" i="3"/>
  <c r="G30" i="3"/>
  <c r="G23" i="3"/>
  <c r="H7" i="3"/>
  <c r="H64" i="3"/>
  <c r="G64" i="3" s="1"/>
  <c r="H60" i="3"/>
  <c r="G60" i="3" s="1"/>
  <c r="H63" i="3" l="1"/>
  <c r="G63" i="3" s="1"/>
  <c r="E75" i="3"/>
  <c r="E57" i="4"/>
  <c r="E43" i="5"/>
  <c r="H61" i="3"/>
  <c r="G61" i="3" s="1"/>
  <c r="H12" i="5"/>
  <c r="G12" i="5" s="1"/>
  <c r="H13" i="5"/>
  <c r="G13" i="5" s="1"/>
  <c r="H16" i="3"/>
  <c r="G16" i="3" s="1"/>
  <c r="H17" i="3"/>
  <c r="G17" i="3" s="1"/>
  <c r="H18" i="3"/>
  <c r="G18" i="3" s="1"/>
  <c r="H15" i="4"/>
  <c r="G15" i="4" s="1"/>
  <c r="H16" i="4"/>
  <c r="H17" i="4"/>
  <c r="G17" i="4" s="1"/>
  <c r="H17" i="5"/>
  <c r="G17" i="5" s="1"/>
  <c r="H16" i="5"/>
  <c r="G16" i="5" s="1"/>
  <c r="H23" i="4" l="1"/>
  <c r="G23" i="4" s="1"/>
  <c r="H22" i="4"/>
  <c r="G22" i="4" s="1"/>
  <c r="H54" i="3"/>
  <c r="H53" i="3"/>
  <c r="G53" i="3" s="1"/>
  <c r="H52" i="3"/>
  <c r="G52" i="3" s="1"/>
  <c r="H65" i="3" l="1"/>
  <c r="G65" i="3" s="1"/>
  <c r="H62" i="3"/>
  <c r="G62" i="3" s="1"/>
  <c r="G54" i="3"/>
  <c r="H47" i="3"/>
  <c r="G47" i="3" s="1"/>
  <c r="H48" i="3"/>
  <c r="G48" i="3" s="1"/>
  <c r="H42" i="3"/>
  <c r="G42" i="3" s="1"/>
  <c r="H43" i="3"/>
  <c r="H44" i="3"/>
  <c r="H45" i="3"/>
  <c r="H31" i="3"/>
  <c r="G31" i="3" s="1"/>
  <c r="H29" i="3"/>
  <c r="G29" i="3" s="1"/>
  <c r="H19" i="3"/>
  <c r="G19" i="3" s="1"/>
  <c r="H31" i="5"/>
  <c r="G31" i="5" s="1"/>
  <c r="H15" i="5"/>
  <c r="H18" i="4"/>
  <c r="H33" i="5" l="1"/>
  <c r="G33" i="5" s="1"/>
  <c r="H38" i="5" l="1"/>
  <c r="H41" i="5" l="1"/>
  <c r="H42" i="5"/>
  <c r="H40" i="5"/>
  <c r="G40" i="5" s="1"/>
  <c r="H37" i="5"/>
  <c r="G37" i="5" s="1"/>
  <c r="G34" i="5"/>
  <c r="H27" i="5"/>
  <c r="G27" i="5" s="1"/>
  <c r="H23" i="5"/>
  <c r="G23" i="5" s="1"/>
  <c r="H19" i="5"/>
  <c r="G19" i="5" s="1"/>
  <c r="H20" i="5"/>
  <c r="G20" i="5" s="1"/>
  <c r="H21" i="5"/>
  <c r="G21" i="5" s="1"/>
  <c r="H22" i="5"/>
  <c r="G22" i="5" s="1"/>
  <c r="H24" i="5"/>
  <c r="G24" i="5" s="1"/>
  <c r="H9" i="5"/>
  <c r="H10" i="5"/>
  <c r="G10" i="5" s="1"/>
  <c r="H11" i="5"/>
  <c r="G11" i="5" s="1"/>
  <c r="H14" i="5"/>
  <c r="G14" i="5" s="1"/>
  <c r="H18" i="5"/>
  <c r="G18" i="5" s="1"/>
  <c r="H25" i="5"/>
  <c r="G25" i="5" s="1"/>
  <c r="H26" i="5"/>
  <c r="G26" i="5" s="1"/>
  <c r="H28" i="5"/>
  <c r="G28" i="5" s="1"/>
  <c r="H29" i="5"/>
  <c r="G29" i="5" s="1"/>
  <c r="H30" i="5"/>
  <c r="G30" i="5" s="1"/>
  <c r="H32" i="5"/>
  <c r="G32" i="5" s="1"/>
  <c r="H35" i="5"/>
  <c r="G35" i="5" s="1"/>
  <c r="H36" i="5"/>
  <c r="G36" i="5" s="1"/>
  <c r="G38" i="5"/>
  <c r="H39" i="5"/>
  <c r="G39" i="5" s="1"/>
  <c r="H8" i="5"/>
  <c r="G8" i="5" s="1"/>
  <c r="H7" i="5"/>
  <c r="H55" i="4"/>
  <c r="G43" i="5" l="1"/>
  <c r="H38" i="4"/>
  <c r="G38" i="4" s="1"/>
  <c r="H8" i="4"/>
  <c r="G8" i="4" s="1"/>
  <c r="H56" i="4"/>
  <c r="H54" i="4"/>
  <c r="H53" i="4"/>
  <c r="G53" i="4" s="1"/>
  <c r="H52" i="4"/>
  <c r="G52" i="4" s="1"/>
  <c r="H51" i="4"/>
  <c r="G51" i="4" s="1"/>
  <c r="H50" i="4"/>
  <c r="G50" i="4" s="1"/>
  <c r="H49" i="4"/>
  <c r="G49" i="4" s="1"/>
  <c r="H48" i="4"/>
  <c r="G48" i="4" s="1"/>
  <c r="H47" i="4"/>
  <c r="G47" i="4" s="1"/>
  <c r="H46" i="4"/>
  <c r="G46" i="4" s="1"/>
  <c r="H45" i="4"/>
  <c r="G45" i="4" s="1"/>
  <c r="H44" i="4"/>
  <c r="G44" i="4" s="1"/>
  <c r="H43" i="4"/>
  <c r="G43" i="4" s="1"/>
  <c r="H42" i="4"/>
  <c r="G42" i="4" s="1"/>
  <c r="H41" i="4"/>
  <c r="G41" i="4" s="1"/>
  <c r="H40" i="4"/>
  <c r="G40" i="4" s="1"/>
  <c r="H39" i="4"/>
  <c r="G39" i="4" s="1"/>
  <c r="H37" i="4"/>
  <c r="G37" i="4" s="1"/>
  <c r="H36" i="4"/>
  <c r="G36" i="4" s="1"/>
  <c r="H35" i="4"/>
  <c r="G35" i="4" s="1"/>
  <c r="H34" i="4"/>
  <c r="G34" i="4" s="1"/>
  <c r="H33" i="4"/>
  <c r="G33" i="4" s="1"/>
  <c r="H32" i="4"/>
  <c r="G32" i="4" s="1"/>
  <c r="H31" i="4"/>
  <c r="G31" i="4" s="1"/>
  <c r="H30" i="4"/>
  <c r="G30" i="4" s="1"/>
  <c r="H29" i="4"/>
  <c r="G29" i="4" s="1"/>
  <c r="H28" i="4"/>
  <c r="G28" i="4" s="1"/>
  <c r="H27" i="4"/>
  <c r="G27" i="4" s="1"/>
  <c r="H26" i="4"/>
  <c r="H25" i="4"/>
  <c r="G25" i="4" s="1"/>
  <c r="H24" i="4"/>
  <c r="G24" i="4" s="1"/>
  <c r="H21" i="4"/>
  <c r="G21" i="4" s="1"/>
  <c r="H20" i="4"/>
  <c r="G20" i="4" s="1"/>
  <c r="H19" i="4"/>
  <c r="G19" i="4" s="1"/>
  <c r="G18" i="4"/>
  <c r="H14" i="4"/>
  <c r="G14" i="4" s="1"/>
  <c r="H13" i="4"/>
  <c r="G13" i="4" s="1"/>
  <c r="H12" i="4"/>
  <c r="G12" i="4" s="1"/>
  <c r="H11" i="4"/>
  <c r="G11" i="4" s="1"/>
  <c r="H10" i="4"/>
  <c r="G10" i="4" s="1"/>
  <c r="H9" i="4"/>
  <c r="G9" i="4" s="1"/>
  <c r="G57" i="4" l="1"/>
  <c r="H70" i="3"/>
  <c r="H71" i="3"/>
  <c r="H66" i="3"/>
  <c r="G66" i="3" s="1"/>
  <c r="H67" i="3"/>
  <c r="G67" i="3" s="1"/>
  <c r="H68" i="3"/>
  <c r="G68" i="3" s="1"/>
  <c r="H69" i="3"/>
  <c r="G69" i="3" s="1"/>
  <c r="H57" i="3"/>
  <c r="G57" i="3" s="1"/>
  <c r="H58" i="3"/>
  <c r="G58" i="3" s="1"/>
  <c r="H59" i="3"/>
  <c r="G59" i="3" s="1"/>
  <c r="H56" i="3" l="1"/>
  <c r="G56" i="3" s="1"/>
  <c r="H55" i="3"/>
  <c r="G55" i="3" s="1"/>
  <c r="H49" i="3"/>
  <c r="G49" i="3" s="1"/>
  <c r="H50" i="3"/>
  <c r="G50" i="3" s="1"/>
  <c r="H51" i="3"/>
  <c r="G51" i="3" s="1"/>
  <c r="H32" i="3" l="1"/>
  <c r="G32" i="3" s="1"/>
  <c r="H33" i="3"/>
  <c r="G33" i="3" s="1"/>
  <c r="H34" i="3"/>
  <c r="G34" i="3" s="1"/>
  <c r="H35" i="3"/>
  <c r="G35" i="3" s="1"/>
  <c r="H36" i="3"/>
  <c r="G36" i="3" s="1"/>
  <c r="H37" i="3"/>
  <c r="G37" i="3" s="1"/>
  <c r="H38" i="3"/>
  <c r="G38" i="3" s="1"/>
  <c r="H39" i="3"/>
  <c r="H40" i="3"/>
  <c r="G40" i="3" s="1"/>
  <c r="H41" i="3"/>
  <c r="G41" i="3" s="1"/>
  <c r="G45" i="3"/>
  <c r="H46" i="3"/>
  <c r="G46" i="3" s="1"/>
  <c r="H21" i="3"/>
  <c r="G21" i="3" s="1"/>
  <c r="H22" i="3"/>
  <c r="G22" i="3" s="1"/>
  <c r="H23" i="3"/>
  <c r="H24" i="3"/>
  <c r="G24" i="3" s="1"/>
  <c r="H25" i="3"/>
  <c r="G25" i="3" s="1"/>
  <c r="H26" i="3"/>
  <c r="G26" i="3" s="1"/>
  <c r="H27" i="3"/>
  <c r="G27" i="3" s="1"/>
  <c r="H28" i="3"/>
  <c r="G28" i="3" s="1"/>
  <c r="H30" i="3"/>
  <c r="H8" i="3"/>
  <c r="G8" i="3" s="1"/>
  <c r="H9" i="3"/>
  <c r="G9" i="3" s="1"/>
  <c r="H10" i="3"/>
  <c r="G10" i="3" s="1"/>
  <c r="H11" i="3"/>
  <c r="G11" i="3" s="1"/>
  <c r="H12" i="3"/>
  <c r="G12" i="3" s="1"/>
  <c r="H13" i="3"/>
  <c r="G13" i="3" s="1"/>
  <c r="H14" i="3"/>
  <c r="G14" i="3" s="1"/>
  <c r="H15" i="3"/>
  <c r="G15" i="3" s="1"/>
  <c r="H20" i="3"/>
  <c r="G20" i="3" s="1"/>
  <c r="G39" i="3" l="1"/>
  <c r="G75" i="3" s="1"/>
</calcChain>
</file>

<file path=xl/sharedStrings.xml><?xml version="1.0" encoding="utf-8"?>
<sst xmlns="http://schemas.openxmlformats.org/spreadsheetml/2006/main" count="894" uniqueCount="244">
  <si>
    <t>Welcome to the GDT Sample Itineraries</t>
  </si>
  <si>
    <t>Provided by the Great Divide Trail Association</t>
  </si>
  <si>
    <t>This spreadsheet will help you plan your GDT adventure. It includes three sample itineraries:</t>
  </si>
  <si>
    <t>Average (50 days, 20-30km per day)</t>
  </si>
  <si>
    <t xml:space="preserve">  Find these in the tabs at the bottom</t>
  </si>
  <si>
    <t>Fast (36 days, 30-40km per day)</t>
  </si>
  <si>
    <t>Join</t>
  </si>
  <si>
    <t>Donate</t>
  </si>
  <si>
    <t>Night</t>
  </si>
  <si>
    <t>Notes</t>
  </si>
  <si>
    <t>GDT Total Distance (km)</t>
  </si>
  <si>
    <t>Campground Popularity</t>
  </si>
  <si>
    <t>Cost</t>
  </si>
  <si>
    <t>Walk to border and back, then to camp</t>
  </si>
  <si>
    <t>High</t>
  </si>
  <si>
    <t>2.4 km off route</t>
  </si>
  <si>
    <t>Low</t>
  </si>
  <si>
    <t>No</t>
  </si>
  <si>
    <t>Medium</t>
  </si>
  <si>
    <t>Very Low</t>
  </si>
  <si>
    <t>-</t>
  </si>
  <si>
    <t>Haven's Bridge</t>
  </si>
  <si>
    <t>RESUPPLY in Coleman (B&amp;B, motel or campground)</t>
  </si>
  <si>
    <t>Short day into town</t>
  </si>
  <si>
    <t>$$</t>
  </si>
  <si>
    <t>Frontcountry, reservation recommended</t>
  </si>
  <si>
    <t>McGillivray Creek</t>
  </si>
  <si>
    <t>Rest Day, but hike out 5 km to camp</t>
  </si>
  <si>
    <t>Window Mountain Lake</t>
  </si>
  <si>
    <t>PLCP</t>
  </si>
  <si>
    <t>North Racehorse Creek</t>
  </si>
  <si>
    <t>Dutch Creek-Tornado Pass</t>
  </si>
  <si>
    <t>Cache Creek (Beehive Natural Area)</t>
  </si>
  <si>
    <t>High Rock (Don Getty Wildland PP)</t>
  </si>
  <si>
    <t>Cataract Creek</t>
  </si>
  <si>
    <t>Upper Baril Creek</t>
  </si>
  <si>
    <t>Mostly easy travel on gravel road</t>
  </si>
  <si>
    <t>Frontcountry, first come first served</t>
  </si>
  <si>
    <t>Rest Day</t>
  </si>
  <si>
    <t>Along an alternate +2 km; Optional RESUPPLY at Sunshine Village or Banff</t>
  </si>
  <si>
    <t>Very High</t>
  </si>
  <si>
    <t>Wolverine Pass</t>
  </si>
  <si>
    <t>Camp just over pass outside park +200m</t>
  </si>
  <si>
    <t>RESUPPLY in Field (hotel or campground)</t>
  </si>
  <si>
    <t>Easy walking</t>
  </si>
  <si>
    <t>First half of the day is brushy</t>
  </si>
  <si>
    <t>RESUPPLY at Sask Crossing Resort</t>
  </si>
  <si>
    <t>1.5 km off route</t>
  </si>
  <si>
    <t>Sask Crossing Resort</t>
  </si>
  <si>
    <t>Michele Lakes</t>
  </si>
  <si>
    <t>Pinto Lake North</t>
  </si>
  <si>
    <t>Great camping area in meadows below pass</t>
  </si>
  <si>
    <t>High*</t>
  </si>
  <si>
    <t>3.5 km off route</t>
  </si>
  <si>
    <t>RESUPPLY in Jasper (hostel, motel or campground)</t>
  </si>
  <si>
    <t>Jasper (hostel, motel or campground)</t>
  </si>
  <si>
    <t>First 20 km are road walk, non-purists can hitch; camp in meadow (options are poor once in forest)</t>
  </si>
  <si>
    <t>150m off route</t>
  </si>
  <si>
    <t>Blueberry Lake</t>
  </si>
  <si>
    <t>Many river fords along restored Jackpine Trail</t>
  </si>
  <si>
    <t>Morkill Pass</t>
  </si>
  <si>
    <t>Stay in cabin or nearby campground</t>
  </si>
  <si>
    <t>Random Camp along Walker FSR</t>
  </si>
  <si>
    <t>Hope for a ride but it’s a long shot today</t>
  </si>
  <si>
    <t>Better chance of getting a hitch today</t>
  </si>
  <si>
    <t>Arrive at Highway 16 / Civilization</t>
  </si>
  <si>
    <t>Finish roadwalk if unlucky with rides</t>
  </si>
  <si>
    <t>TOTALS</t>
  </si>
  <si>
    <t>Arrive mid day. Hike to border and back.</t>
  </si>
  <si>
    <t>Mostly road/ATV trails</t>
  </si>
  <si>
    <t>Coleman (B&amp;B, motel or campground)</t>
  </si>
  <si>
    <t>Hidden Creek</t>
  </si>
  <si>
    <t>Etherington Creek</t>
  </si>
  <si>
    <t>Aldridge Creek</t>
  </si>
  <si>
    <t>Road walk</t>
  </si>
  <si>
    <t>Easy miles</t>
  </si>
  <si>
    <t>Poor trail all day if not taking Kiwetinok alternate</t>
  </si>
  <si>
    <t>Cairnes Creek</t>
  </si>
  <si>
    <t>Lots of random camping opportunities on floodplain</t>
  </si>
  <si>
    <t>Park Boundary cutline</t>
  </si>
  <si>
    <t>Rest Day with short hike to clearing just outside Banff NP</t>
  </si>
  <si>
    <t>Pinto Lake East</t>
  </si>
  <si>
    <t>Very good trail</t>
  </si>
  <si>
    <t>First 20 km are road walk, non-purists can hitch</t>
  </si>
  <si>
    <t>Random camp at trailhead</t>
  </si>
  <si>
    <t>Good chance of getting a hitch today</t>
  </si>
  <si>
    <t>Hike to border and back, then to Akamina 2.4 km off route</t>
  </si>
  <si>
    <t>Font Creek</t>
  </si>
  <si>
    <t>Difficult terrain on La Coulotte Ridge</t>
  </si>
  <si>
    <t>RESUPPLY in Coleman (or get close)</t>
  </si>
  <si>
    <t>Cache Creek</t>
  </si>
  <si>
    <t>Weary Creek</t>
  </si>
  <si>
    <t>First half of day is road walk</t>
  </si>
  <si>
    <t>Good trail, second half is old road or next to highway</t>
  </si>
  <si>
    <t>Collie Creek alternate saves 8.5 km of road walk</t>
  </si>
  <si>
    <t>Shale Pass</t>
  </si>
  <si>
    <t>Random camp along Walker FSR</t>
  </si>
  <si>
    <t>Start hoping for a hitch about 20 km down FSR</t>
  </si>
  <si>
    <t>Low or Very Low</t>
  </si>
  <si>
    <t>Popularity Legend</t>
  </si>
  <si>
    <t>Reservation Legend</t>
  </si>
  <si>
    <t>Land Authority</t>
  </si>
  <si>
    <t>Campground</t>
  </si>
  <si>
    <t>Waterton Lakes National Park</t>
  </si>
  <si>
    <t>Castle Wildland Provincial Park</t>
  </si>
  <si>
    <t>Castle Provincial Park</t>
  </si>
  <si>
    <t>Public Land</t>
  </si>
  <si>
    <t>Akamina Creek</t>
  </si>
  <si>
    <t>Jutland Creek</t>
  </si>
  <si>
    <t>Lone Lake</t>
  </si>
  <si>
    <t>Alderson Lake</t>
  </si>
  <si>
    <t>West Castle Road</t>
  </si>
  <si>
    <t>Beehive Natural Area</t>
  </si>
  <si>
    <t>Don Getty Wildland Provincial Park</t>
  </si>
  <si>
    <t>Elk Lakes Provincial Park</t>
  </si>
  <si>
    <t>Peter Lougheed Provincial Park</t>
  </si>
  <si>
    <t>Banff National Park</t>
  </si>
  <si>
    <t>Mt. Assiniboine Provincial Park</t>
  </si>
  <si>
    <t>Kootenay National Park</t>
  </si>
  <si>
    <t>Yoho National Park</t>
  </si>
  <si>
    <t>White Goat Wilderness</t>
  </si>
  <si>
    <t>Jasper National Park</t>
  </si>
  <si>
    <t>Mount Robson Provincial Park</t>
  </si>
  <si>
    <t>Willmore Wilderness Park</t>
  </si>
  <si>
    <t>Kakwa Provincial Park</t>
  </si>
  <si>
    <t>Lower Elk Lake</t>
  </si>
  <si>
    <t>RESUPPLY at Elk Pass Trailhead; Camp at Mount Sarrail</t>
  </si>
  <si>
    <t>Mount Sarrail</t>
  </si>
  <si>
    <t>Turbine Canyon</t>
  </si>
  <si>
    <t>Burstall</t>
  </si>
  <si>
    <t>Marvel Lake</t>
  </si>
  <si>
    <t>Porcupine</t>
  </si>
  <si>
    <t>Healy Creek</t>
  </si>
  <si>
    <t>Floe Lake</t>
  </si>
  <si>
    <t>McArthur Creek</t>
  </si>
  <si>
    <t>Howse Floodplain Horse Camp</t>
  </si>
  <si>
    <t>Cataract Pass</t>
  </si>
  <si>
    <t>Cline</t>
  </si>
  <si>
    <t>McCready</t>
  </si>
  <si>
    <t>Avalanche</t>
  </si>
  <si>
    <t>Mary Schaffer</t>
  </si>
  <si>
    <t>Evelyn Creek</t>
  </si>
  <si>
    <t>Watchtower</t>
  </si>
  <si>
    <t>Signal</t>
  </si>
  <si>
    <t>Slide</t>
  </si>
  <si>
    <t>Mount Robson Trail Junction</t>
  </si>
  <si>
    <t>Chown Creek</t>
  </si>
  <si>
    <t>Kakwa Lake</t>
  </si>
  <si>
    <t>Buchanan Creek</t>
  </si>
  <si>
    <t>Field BC (Optional 6.4 km hike to Amiskwi Bridge)</t>
  </si>
  <si>
    <t>Akamina-Kishinena Provincial Park</t>
  </si>
  <si>
    <t>Yes: Backcountry Permit (Online)</t>
  </si>
  <si>
    <t>Yes: Random Camping Permit (Call)</t>
  </si>
  <si>
    <t>No, Need $30 annual AB Public Lands Pass (PLCP)</t>
  </si>
  <si>
    <t>Walking Distance (km)</t>
  </si>
  <si>
    <t>GDT Distance (km)</t>
  </si>
  <si>
    <t>High or Very High</t>
  </si>
  <si>
    <t>Legend</t>
  </si>
  <si>
    <t>Random Camping Allowed</t>
  </si>
  <si>
    <t>Resupply Location</t>
  </si>
  <si>
    <t>Random Camp along OHV road around km 107</t>
  </si>
  <si>
    <t>Weary Creek / Elk River Road</t>
  </si>
  <si>
    <t>300m off route</t>
  </si>
  <si>
    <t>Ensign Creek</t>
  </si>
  <si>
    <t>Height of the Rockies Provincial Park</t>
  </si>
  <si>
    <t>Mt. Robson Provincial Park</t>
  </si>
  <si>
    <t>Waterton Townsite (Frontcountry)</t>
  </si>
  <si>
    <t>Lynx Creek</t>
  </si>
  <si>
    <t>High Rock</t>
  </si>
  <si>
    <t>Palliser River</t>
  </si>
  <si>
    <t>Big Springs</t>
  </si>
  <si>
    <t>Boulder Creek</t>
  </si>
  <si>
    <t>Waterfalls</t>
  </si>
  <si>
    <t>Colonel Pass</t>
  </si>
  <si>
    <t>Jackpine River</t>
  </si>
  <si>
    <t>Copper Kettle</t>
  </si>
  <si>
    <t>Amiskwi River (or Kiwetinok valley meadows on alt)</t>
  </si>
  <si>
    <t>Miette Lake</t>
  </si>
  <si>
    <t>Gilbey's Camp</t>
  </si>
  <si>
    <t>Field, BC (hotel or campground)</t>
  </si>
  <si>
    <t>Rest day, can hike to Amiskwi bridge to camp if taking main route</t>
  </si>
  <si>
    <t>Yes (Backcountry or Random Camping Permit)</t>
  </si>
  <si>
    <t>Yes: Backcountry Permit (Call)</t>
  </si>
  <si>
    <t>If this resource, or the original has helped you, please consider Becoming a Member or Donating to the GDTA</t>
  </si>
  <si>
    <r>
      <rPr>
        <b/>
        <u/>
        <sz val="16"/>
        <color rgb="FF000000"/>
        <rFont val="Calibri"/>
        <family val="2"/>
      </rPr>
      <t xml:space="preserve">Please, Leave No Trace!
</t>
    </r>
    <r>
      <rPr>
        <sz val="12"/>
        <color rgb="FF000000"/>
        <rFont val="Calibri"/>
        <family val="2"/>
      </rPr>
      <t>Every GDT hiker is an ambassador for the trail, and for the outdoors. Minimize your impact on the trail and its surrounds by always practicing Leave No Trace principles when travelling on the GDT:
  1. Plan ahead and prepare (this document is a great start!)
  2. Walk and camp on durable surfaces
  3. Properly deal with your waste - if you packed it in, pack it out!
  4. Leave what you find - Take only pictures, leave only footprints
  5. Minimize the impact of your campfires
  6. Respect wildlife
  7. Respect other trail users</t>
    </r>
  </si>
  <si>
    <r>
      <rPr>
        <b/>
        <u/>
        <sz val="16"/>
        <color rgb="FF000000"/>
        <rFont val="Calibri"/>
        <family val="2"/>
      </rPr>
      <t>Why Membership Matters (and has benefits!</t>
    </r>
    <r>
      <rPr>
        <b/>
        <sz val="16"/>
        <color rgb="FF000000"/>
        <rFont val="Calibri"/>
        <family val="2"/>
      </rPr>
      <t xml:space="preserve">)
</t>
    </r>
    <r>
      <rPr>
        <sz val="12"/>
        <color rgb="FF000000"/>
        <rFont val="Calibri"/>
        <family val="2"/>
      </rPr>
      <t xml:space="preserve">Applying for all of these permits isn't easy, we know. Membership numbers helps the GDTA negotiate with partners to reduce permits for future thru-hikers. The more members the GDTA has, the more likely Parks Canada or provincial parks are to consider thru-hikers when implementing permit systems. If you are frustrated at the current permit system, the best thing you can do to help is become a member. 
There are numerous other benefits, including discounts at businesses along the trail, discounts at GDTA events, and invitations to volunteer doing trail maintenance. A full list of benefits can be found on the GDTA website. 
</t>
    </r>
  </si>
  <si>
    <t>Municipality of Crowsnest Pass</t>
  </si>
  <si>
    <t>Amiskwi Bridge (Kiwetinok alt recommended)</t>
  </si>
  <si>
    <t>*High popularity refers to limited capacity (1 permit/day)</t>
  </si>
  <si>
    <t>Resupply delivery service at the Blueberry Trailhead Lockers</t>
  </si>
  <si>
    <t>Rest Day, but short walk out of town to camp</t>
  </si>
  <si>
    <t>Relaxed (68 days, 15-20km per day)</t>
  </si>
  <si>
    <t>Brushy trail. Need permit if taking Kiwetinok alternate</t>
  </si>
  <si>
    <t>Ball Pass Junction</t>
  </si>
  <si>
    <r>
      <rPr>
        <b/>
        <u/>
        <sz val="16"/>
        <color rgb="FF000000"/>
        <rFont val="Calibri"/>
        <family val="2"/>
      </rPr>
      <t xml:space="preserve">About Permits
</t>
    </r>
    <r>
      <rPr>
        <sz val="12"/>
        <color rgb="FF000000"/>
        <rFont val="Calibri"/>
        <family val="2"/>
      </rPr>
      <t xml:space="preserve">Permits are the least pleasant part of the GDT experience but </t>
    </r>
    <r>
      <rPr>
        <b/>
        <sz val="12"/>
        <color rgb="FF000000"/>
        <rFont val="Calibri"/>
        <family val="2"/>
      </rPr>
      <t>permits are necessary</t>
    </r>
    <r>
      <rPr>
        <sz val="12"/>
        <color rgb="FF000000"/>
        <rFont val="Calibri"/>
        <family val="2"/>
      </rPr>
      <t xml:space="preserve"> and getting and keeping to your permits is important! Each hiker is an ambassador for the trail, and our actions make it easier or harder for next year's hikers. So please try to book permits for an itinerary you are likely to be able to keep to, and build in buffers to help you stick to it.
Remember, the GDT exists only because of the goodwill of partners and the actions of those that hike it!			</t>
    </r>
  </si>
  <si>
    <r>
      <rPr>
        <b/>
        <u/>
        <sz val="16"/>
        <color rgb="FF000000"/>
        <rFont val="Calibri"/>
        <family val="2"/>
      </rPr>
      <t xml:space="preserve">Trip planning tips (from former GDT Hikers)
</t>
    </r>
    <r>
      <rPr>
        <sz val="12"/>
        <color rgb="FF000000"/>
        <rFont val="Calibri"/>
        <family val="2"/>
      </rPr>
      <t xml:space="preserve">• The GDT is harder than other trails - expect to do lower miles. A good rule of thumb is to consider what you do in miles as what you can do in kilometres on the GDT, i.e. if you regularly hike 30 miles per day, expect to only be able to hike 30 km on the GDT.
• Difficulty can vary wildly from day to day. Some days are entirely off trail travel with difficult route finding. Some are easy roadwalks. This means your daily mileage can vary greatly. Use this itinerary along with guidebooks and blogs to figure out harder days and adjust your pace accordingly.
• Build in some shorter days and some zeros. This allows you to catch up if you get off schedule due to injury or bad weather.
• Watch for long weekends at busy sites or in towns. Canada Day (July 1), August Long Weekend, and Labour Day can catch non-Canadians off guard if they don’t check calendars!
• Don’t start on busy dates. Many people choose to start on Canada Day, but if you start on a busy day, you will be competing with other thru-hikers for all of your permits. Avoiding weekend start dates will also help with permits.
Make sure you know the season for hiking. Late June to mid September is normal, although you may encounter cold weather and snow at any time. Snow can persist into July during high snow years. The permit system makes it very difficult to adjust your dates due to lingering or early snow. </t>
    </r>
  </si>
  <si>
    <t>UPDATED JANUARY 2025</t>
  </si>
  <si>
    <t>Otto Creek (or Little Yoho on Kiwetinok Alt)</t>
  </si>
  <si>
    <t>Reservation required</t>
  </si>
  <si>
    <t>Jackpine Pass</t>
  </si>
  <si>
    <t>Timothy Slides</t>
  </si>
  <si>
    <t>Blueberry Trailhead. RESUPPLY</t>
  </si>
  <si>
    <t>Random camp near small lake</t>
  </si>
  <si>
    <t>Trailside lake</t>
  </si>
  <si>
    <t>Casket Creek</t>
  </si>
  <si>
    <t>Optional RESUPPLY at Blueberry Trailhead +1 day/14.8 km</t>
  </si>
  <si>
    <t>Includes 15 km of 75 km roadwalk to highway</t>
  </si>
  <si>
    <t>Optional RESUPPLY at Mt Robson Visitor Centre +2 days/56 km</t>
  </si>
  <si>
    <t>Optional RESUPPLY at Mt Robson Visitor Centre +1.5 days/56 km</t>
  </si>
  <si>
    <t>Optional RESUPPLY at Blueberry Trailhead +half day/14.8 km</t>
  </si>
  <si>
    <t>Cecilia Lake</t>
  </si>
  <si>
    <t>400m off route</t>
  </si>
  <si>
    <t>Alternative camp at Blaeberry campground on the Collie Creek Trail, eliminating 8.5 km roadwalk</t>
  </si>
  <si>
    <t>Adds 300m on a parallel trail</t>
  </si>
  <si>
    <t>Steppe Creek</t>
  </si>
  <si>
    <t>Miette River trailhead</t>
  </si>
  <si>
    <t>Stay in cabin or nearby campground; GDT Northern Terminus</t>
  </si>
  <si>
    <t>3 km on parallel alternate that adds 500 m</t>
  </si>
  <si>
    <t>200m from road junction</t>
  </si>
  <si>
    <t>Dutch Creek HRT (near road junction)</t>
  </si>
  <si>
    <t>Miette River</t>
  </si>
  <si>
    <t>Rugged, muddy trail</t>
  </si>
  <si>
    <t>Rugged trail over 3 high passes</t>
  </si>
  <si>
    <t>Easy hiking</t>
  </si>
  <si>
    <t>Very difficult/popular campground reservation</t>
  </si>
  <si>
    <t>Rugged trail up (in) Owen Creek, over one high pass</t>
  </si>
  <si>
    <t>2 km off route (or you can try to reserve Four Point)</t>
  </si>
  <si>
    <t>Steep, difficult terrain over Tornado Saddle</t>
  </si>
  <si>
    <t>Very big day; could be split in two with a Rockwall campground reservation</t>
  </si>
  <si>
    <t>Many fords on the Moose River Trail</t>
  </si>
  <si>
    <t>Many fords along the restored Jackpine River Trail</t>
  </si>
  <si>
    <t>Big day; Optional RESUPPLY at Mt Robson Visitor Centre +2 days/56 km</t>
  </si>
  <si>
    <t>Very good trail; Optional RESUPPLY at Sunshine Village or Banff</t>
  </si>
  <si>
    <t>Big day on rugged trail through White Goat Wilderness Area and over Cataract Pass</t>
  </si>
  <si>
    <t>Castle Mountain</t>
  </si>
  <si>
    <t>Very difficult terrain on La Coulotte Ridge</t>
  </si>
  <si>
    <t>Very good trail; 3 km down parallel alternate that adds 500 m</t>
  </si>
  <si>
    <t>Very good trail; 3 km on parallel alternate that adds 500 m</t>
  </si>
  <si>
    <t>Big day on good trail; Camp just over pass outside park +200m</t>
  </si>
  <si>
    <t>Poor trail most of the day if not taking Kiwetinok alternate</t>
  </si>
  <si>
    <t>Rugged trail through White Goat Wilderness Area and over Cataract Pass; 2 km off route (or you can try to reserve Four Point)</t>
  </si>
  <si>
    <t>Big day on rugged, muddy trail; First 20 km are road walk, non-purists can hitch</t>
  </si>
  <si>
    <t>Big day on very good trail into town</t>
  </si>
  <si>
    <t>Big day on mostly road/ATV trail into town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</si>
</sst>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3" x14ac:knownFonts="1">
    <font>
      <sz val="12"/>
      <color theme="1"/>
      <name val="Calibri"/>
      <family val="2"/>
      <scheme val="minor"/>
    </font>
    <font>
      <b/>
      <sz val="12"/>
      <color theme="1"/>
      <name val="Calibri"/>
      <family val="2"/>
      <scheme val="minor"/>
    </font>
    <font>
      <sz val="12"/>
      <name val="Calibri"/>
      <family val="2"/>
      <scheme val="minor"/>
    </font>
    <font>
      <sz val="12"/>
      <color rgb="FF000000"/>
      <name val="Calibri"/>
      <family val="2"/>
      <scheme val="minor"/>
    </font>
    <font>
      <u/>
      <sz val="12"/>
      <color theme="10"/>
      <name val="Calibri"/>
      <family val="2"/>
      <scheme val="minor"/>
    </font>
    <font>
      <b/>
      <sz val="14"/>
      <color rgb="FF000000"/>
      <name val="Calibri"/>
      <family val="2"/>
      <scheme val="minor"/>
    </font>
    <font>
      <b/>
      <i/>
      <sz val="12"/>
      <color rgb="FF000000"/>
      <name val="Calibri"/>
      <family val="2"/>
      <scheme val="minor"/>
    </font>
    <font>
      <u/>
      <sz val="20"/>
      <color theme="10"/>
      <name val="Calibri"/>
      <family val="2"/>
      <scheme val="minor"/>
    </font>
    <font>
      <b/>
      <u/>
      <sz val="16"/>
      <color rgb="FF000000"/>
      <name val="Calibri"/>
      <family val="2"/>
    </font>
    <font>
      <sz val="12"/>
      <color rgb="FF000000"/>
      <name val="Calibri"/>
      <family val="2"/>
    </font>
    <font>
      <b/>
      <sz val="16"/>
      <color rgb="FF000000"/>
      <name val="Calibri"/>
      <family val="2"/>
    </font>
    <font>
      <u/>
      <sz val="22"/>
      <color theme="10"/>
      <name val="Calibri"/>
      <family val="2"/>
      <scheme val="minor"/>
    </font>
    <font>
      <b/>
      <sz val="12"/>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F8FFCF"/>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EED6F4"/>
        <bgColor rgb="FF000000"/>
      </patternFill>
    </fill>
    <fill>
      <patternFill patternType="solid">
        <fgColor theme="7" tint="0.59999389629810485"/>
        <bgColor indexed="64"/>
      </patternFill>
    </fill>
  </fills>
  <borders count="6">
    <border>
      <left/>
      <right/>
      <top/>
      <bottom/>
      <diagonal/>
    </border>
    <border>
      <left style="thin">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4" fillId="0" borderId="0" applyNumberFormat="0" applyFill="0" applyBorder="0" applyAlignment="0" applyProtection="0"/>
  </cellStyleXfs>
  <cellXfs count="54">
    <xf numFmtId="0" fontId="0" fillId="0" borderId="0" xfId="0"/>
    <xf numFmtId="0" fontId="1" fillId="2" borderId="0" xfId="0" applyFont="1" applyFill="1" applyAlignment="1">
      <alignment horizontal="right"/>
    </xf>
    <xf numFmtId="0" fontId="1" fillId="2" borderId="0" xfId="0" applyFont="1" applyFill="1"/>
    <xf numFmtId="0" fontId="1" fillId="2" borderId="0" xfId="0" applyFont="1" applyFill="1" applyAlignment="1">
      <alignment horizontal="center"/>
    </xf>
    <xf numFmtId="0" fontId="0" fillId="0" borderId="0" xfId="0" applyAlignment="1">
      <alignment horizontal="center"/>
    </xf>
    <xf numFmtId="8" fontId="0" fillId="0" borderId="0" xfId="0" applyNumberFormat="1" applyAlignment="1">
      <alignment horizontal="center"/>
    </xf>
    <xf numFmtId="0" fontId="0" fillId="2" borderId="0" xfId="0" applyFill="1" applyAlignment="1">
      <alignment horizontal="center"/>
    </xf>
    <xf numFmtId="0" fontId="1" fillId="2" borderId="0" xfId="0" applyFont="1" applyFill="1" applyAlignment="1">
      <alignment horizontal="left"/>
    </xf>
    <xf numFmtId="0" fontId="0" fillId="0" borderId="0" xfId="0" applyAlignment="1">
      <alignment horizontal="left"/>
    </xf>
    <xf numFmtId="6" fontId="0" fillId="0" borderId="0" xfId="0" applyNumberFormat="1" applyAlignment="1">
      <alignment horizontal="center"/>
    </xf>
    <xf numFmtId="0" fontId="0" fillId="0" borderId="0" xfId="0" quotePrefix="1" applyAlignment="1">
      <alignment horizontal="center"/>
    </xf>
    <xf numFmtId="8" fontId="0" fillId="2" borderId="0" xfId="0" applyNumberFormat="1" applyFill="1" applyAlignment="1">
      <alignment horizontal="center"/>
    </xf>
    <xf numFmtId="0" fontId="2" fillId="0" borderId="0" xfId="0" applyFont="1"/>
    <xf numFmtId="0" fontId="0" fillId="0" borderId="0" xfId="0" applyAlignment="1">
      <alignment horizontal="left" wrapText="1"/>
    </xf>
    <xf numFmtId="0" fontId="2" fillId="0" borderId="0" xfId="0" applyFont="1" applyAlignment="1">
      <alignment horizontal="center"/>
    </xf>
    <xf numFmtId="0" fontId="0" fillId="0" borderId="0" xfId="0" applyAlignment="1">
      <alignment wrapText="1"/>
    </xf>
    <xf numFmtId="0" fontId="2" fillId="0" borderId="0" xfId="0" applyFont="1" applyAlignment="1">
      <alignment horizontal="left"/>
    </xf>
    <xf numFmtId="0" fontId="3" fillId="0" borderId="0" xfId="0" applyFont="1" applyAlignment="1">
      <alignment horizontal="left"/>
    </xf>
    <xf numFmtId="0" fontId="0" fillId="0" borderId="0" xfId="0" quotePrefix="1" applyAlignment="1">
      <alignment horizontal="left"/>
    </xf>
    <xf numFmtId="0" fontId="0" fillId="3" borderId="0" xfId="0" applyFill="1"/>
    <xf numFmtId="0" fontId="0" fillId="4" borderId="0" xfId="0" applyFill="1"/>
    <xf numFmtId="0" fontId="0" fillId="0" borderId="1" xfId="0" applyBorder="1"/>
    <xf numFmtId="0" fontId="6" fillId="0" borderId="0" xfId="0" applyFont="1"/>
    <xf numFmtId="0" fontId="4" fillId="0" borderId="0" xfId="1" applyAlignment="1">
      <alignment horizontal="center"/>
    </xf>
    <xf numFmtId="0" fontId="1" fillId="0" borderId="0" xfId="0" applyFont="1"/>
    <xf numFmtId="0" fontId="3" fillId="0" borderId="0" xfId="0" applyFont="1"/>
    <xf numFmtId="0" fontId="1" fillId="5" borderId="0" xfId="0" applyFont="1" applyFill="1" applyAlignment="1">
      <alignment horizontal="left"/>
    </xf>
    <xf numFmtId="0" fontId="0" fillId="2" borderId="0" xfId="0" applyFill="1" applyAlignment="1">
      <alignment horizontal="left"/>
    </xf>
    <xf numFmtId="0" fontId="1" fillId="0" borderId="0" xfId="0" applyFont="1" applyAlignment="1">
      <alignment horizontal="right"/>
    </xf>
    <xf numFmtId="0" fontId="0" fillId="0" borderId="0" xfId="0" applyAlignment="1">
      <alignment horizontal="left"/>
    </xf>
    <xf numFmtId="0" fontId="0" fillId="0" borderId="0" xfId="0" applyFill="1"/>
    <xf numFmtId="0" fontId="3" fillId="6" borderId="0" xfId="0" applyFont="1" applyFill="1" applyAlignment="1">
      <alignment horizontal="left"/>
    </xf>
    <xf numFmtId="0" fontId="0" fillId="0" borderId="0" xfId="0" applyAlignment="1">
      <alignment horizontal="left"/>
    </xf>
    <xf numFmtId="0" fontId="0" fillId="7" borderId="0" xfId="0" applyFill="1" applyAlignment="1">
      <alignment horizontal="left"/>
    </xf>
    <xf numFmtId="0" fontId="0" fillId="0" borderId="0" xfId="0" applyFill="1" applyAlignment="1">
      <alignment horizontal="left"/>
    </xf>
    <xf numFmtId="0" fontId="0" fillId="7" borderId="0" xfId="0" applyFill="1" applyAlignment="1">
      <alignment horizontal="center"/>
    </xf>
    <xf numFmtId="8" fontId="0" fillId="0" borderId="0" xfId="0" applyNumberFormat="1" applyFill="1" applyAlignment="1">
      <alignment horizontal="center"/>
    </xf>
    <xf numFmtId="0" fontId="0" fillId="0" borderId="0" xfId="0" applyAlignment="1">
      <alignment horizontal="left"/>
    </xf>
    <xf numFmtId="0" fontId="0" fillId="0" borderId="0" xfId="0" applyFill="1" applyAlignment="1">
      <alignment horizontal="center"/>
    </xf>
    <xf numFmtId="0" fontId="1" fillId="0" borderId="0" xfId="0" applyFont="1" applyAlignment="1">
      <alignment horizontal="left"/>
    </xf>
    <xf numFmtId="0" fontId="0" fillId="0" borderId="0" xfId="0" applyAlignment="1">
      <alignment horizontal="left"/>
    </xf>
    <xf numFmtId="0" fontId="9" fillId="0" borderId="0" xfId="0" applyFont="1" applyAlignment="1">
      <alignment horizontal="left" wrapText="1"/>
    </xf>
    <xf numFmtId="0" fontId="0" fillId="0" borderId="0" xfId="0" applyAlignment="1">
      <alignment horizontal="left"/>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0" fillId="0" borderId="0" xfId="0" applyAlignment="1">
      <alignment horizontal="left" wrapText="1"/>
    </xf>
    <xf numFmtId="0" fontId="5" fillId="0" borderId="0" xfId="0" applyFont="1" applyAlignment="1">
      <alignment horizontal="center"/>
    </xf>
    <xf numFmtId="0" fontId="4" fillId="0" borderId="0" xfId="1" applyAlignment="1">
      <alignment horizontal="center"/>
    </xf>
  </cellXfs>
  <cellStyles count="2">
    <cellStyle name="Hyperlink" xfId="1" builtinId="8"/>
    <cellStyle name="Normal" xfId="0" builtinId="0"/>
  </cellStyles>
  <dxfs count="111">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theme="9" tint="0.59996337778862885"/>
        </patternFill>
      </fill>
    </dxf>
    <dxf>
      <fill>
        <patternFill>
          <bgColor rgb="FFF9CCAD"/>
        </patternFill>
      </fill>
    </dxf>
    <dxf>
      <fill>
        <patternFill>
          <bgColor rgb="FFFFC7CE"/>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FFC7CE"/>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rgb="FFFFC7CE"/>
        </patternFill>
      </fill>
    </dxf>
    <dxf>
      <fill>
        <patternFill>
          <bgColor rgb="FFF9CCAD"/>
        </patternFill>
      </fill>
    </dxf>
    <dxf>
      <fill>
        <patternFill>
          <bgColor rgb="FFC7E5F2"/>
        </patternFill>
      </fill>
    </dxf>
    <dxf>
      <fill>
        <patternFill>
          <bgColor rgb="FFEED6F4"/>
        </patternFill>
      </fill>
    </dxf>
    <dxf>
      <fill>
        <patternFill>
          <bgColor theme="9" tint="0.59996337778862885"/>
        </patternFill>
      </fill>
    </dxf>
    <dxf>
      <fill>
        <patternFill>
          <bgColor rgb="FFFFC7CE"/>
        </patternFill>
      </fill>
    </dxf>
    <dxf>
      <fill>
        <patternFill>
          <bgColor rgb="FFF9CCAD"/>
        </patternFill>
      </fill>
    </dxf>
    <dxf>
      <fill>
        <patternFill>
          <bgColor rgb="FFEED6F4"/>
        </patternFill>
      </fill>
    </dxf>
    <dxf>
      <fill>
        <patternFill>
          <bgColor rgb="FFC7E5F2"/>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rgb="FFC7E5F2"/>
        </patternFill>
      </fill>
    </dxf>
    <dxf>
      <fill>
        <patternFill>
          <bgColor rgb="FFEED6F4"/>
        </patternFill>
      </fill>
    </dxf>
    <dxf>
      <fill>
        <patternFill>
          <bgColor theme="5" tint="0.59996337778862885"/>
        </patternFill>
      </fill>
    </dxf>
    <dxf>
      <fill>
        <patternFill>
          <bgColor rgb="FFFFC7CE"/>
        </patternFill>
      </fill>
    </dxf>
    <dxf>
      <fill>
        <patternFill>
          <bgColor theme="5" tint="0.59996337778862885"/>
        </patternFill>
      </fill>
    </dxf>
    <dxf>
      <fill>
        <patternFill>
          <bgColor theme="9" tint="0.59996337778862885"/>
        </patternFill>
      </fill>
    </dxf>
    <dxf>
      <fill>
        <patternFill>
          <bgColor rgb="FFC7E5F2"/>
        </patternFill>
      </fill>
    </dxf>
    <dxf>
      <fill>
        <patternFill>
          <bgColor rgb="FFEED6F4"/>
        </patternFill>
      </fill>
    </dxf>
    <dxf>
      <fill>
        <patternFill>
          <bgColor rgb="FFFFC7CE"/>
        </patternFill>
      </fill>
    </dxf>
    <dxf>
      <fill>
        <patternFill>
          <bgColor theme="5" tint="0.59996337778862885"/>
        </patternFill>
      </fill>
    </dxf>
    <dxf>
      <fill>
        <patternFill>
          <bgColor theme="9" tint="0.59996337778862885"/>
        </patternFill>
      </fill>
    </dxf>
  </dxfs>
  <tableStyles count="0" defaultTableStyle="TableStyleMedium9" defaultPivotStyle="PivotStyleMedium7"/>
  <colors>
    <mruColors>
      <color rgb="FFF9CCAD"/>
      <color rgb="FFF8FFCF"/>
      <color rgb="FFC7E5F2"/>
      <color rgb="FFEED6F4"/>
      <color rgb="FFFF6D5F"/>
      <color rgb="FFDFA3EC"/>
      <color rgb="FFE892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628650</xdr:colOff>
      <xdr:row>3</xdr:row>
      <xdr:rowOff>180975</xdr:rowOff>
    </xdr:to>
    <xdr:pic>
      <xdr:nvPicPr>
        <xdr:cNvPr id="2" name="Picture 1">
          <a:extLst>
            <a:ext uri="{FF2B5EF4-FFF2-40B4-BE49-F238E27FC236}">
              <a16:creationId xmlns:a16="http://schemas.microsoft.com/office/drawing/2014/main" id="{F956B013-0F6A-4630-16FD-A8690F90E19D}"/>
            </a:ext>
          </a:extLst>
        </xdr:cNvPr>
        <xdr:cNvPicPr>
          <a:picLocks noChangeAspect="1"/>
        </xdr:cNvPicPr>
      </xdr:nvPicPr>
      <xdr:blipFill>
        <a:blip xmlns:r="http://schemas.openxmlformats.org/officeDocument/2006/relationships" r:embed="rId1"/>
        <a:stretch>
          <a:fillRect/>
        </a:stretch>
      </xdr:blipFill>
      <xdr:spPr>
        <a:xfrm>
          <a:off x="0" y="0"/>
          <a:ext cx="7486650"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10</xdr:col>
      <xdr:colOff>666750</xdr:colOff>
      <xdr:row>4</xdr:row>
      <xdr:rowOff>95250</xdr:rowOff>
    </xdr:to>
    <xdr:pic>
      <xdr:nvPicPr>
        <xdr:cNvPr id="2" name="Picture 1">
          <a:extLst>
            <a:ext uri="{FF2B5EF4-FFF2-40B4-BE49-F238E27FC236}">
              <a16:creationId xmlns:a16="http://schemas.microsoft.com/office/drawing/2014/main" id="{63E74349-3EBB-4F73-A284-38F091E7E1D2}"/>
            </a:ext>
          </a:extLst>
        </xdr:cNvPr>
        <xdr:cNvPicPr>
          <a:picLocks noChangeAspect="1"/>
        </xdr:cNvPicPr>
      </xdr:nvPicPr>
      <xdr:blipFill>
        <a:blip xmlns:r="http://schemas.openxmlformats.org/officeDocument/2006/relationships" r:embed="rId1"/>
        <a:stretch>
          <a:fillRect/>
        </a:stretch>
      </xdr:blipFill>
      <xdr:spPr>
        <a:xfrm>
          <a:off x="38100" y="114300"/>
          <a:ext cx="7486650" cy="781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greatdividetrail.com/get-involved/donation/" TargetMode="External"/><Relationship Id="rId2" Type="http://schemas.openxmlformats.org/officeDocument/2006/relationships/hyperlink" Target="https://greatdividetrail.com/get-involved/membership/" TargetMode="External"/><Relationship Id="rId1" Type="http://schemas.openxmlformats.org/officeDocument/2006/relationships/hyperlink" Target="https://greatdividetrail.com/" TargetMode="Externa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5"/>
  <sheetViews>
    <sheetView zoomScale="70" zoomScaleNormal="70" zoomScalePageLayoutView="79" workbookViewId="0"/>
  </sheetViews>
  <sheetFormatPr defaultColWidth="10.875" defaultRowHeight="15.75" x14ac:dyDescent="0.25"/>
  <cols>
    <col min="1" max="1" width="6" customWidth="1"/>
    <col min="2" max="2" width="45" customWidth="1"/>
    <col min="3" max="3" width="30.5" customWidth="1"/>
    <col min="4" max="4" width="39.125" style="8" customWidth="1"/>
    <col min="5" max="5" width="10.875" style="4"/>
    <col min="6" max="6" width="23.375" style="8" customWidth="1"/>
    <col min="7" max="7" width="22.125" style="8" customWidth="1"/>
    <col min="8" max="8" width="19.125" style="4" customWidth="1"/>
    <col min="9" max="9" width="21.375" style="4" customWidth="1"/>
    <col min="10" max="10" width="77.125" style="8" customWidth="1"/>
  </cols>
  <sheetData>
    <row r="1" spans="1:10" x14ac:dyDescent="0.25">
      <c r="B1" s="2" t="s">
        <v>157</v>
      </c>
      <c r="C1" s="24"/>
      <c r="D1" s="7" t="s">
        <v>100</v>
      </c>
      <c r="F1" s="7" t="s">
        <v>99</v>
      </c>
      <c r="J1" s="39" t="s">
        <v>196</v>
      </c>
    </row>
    <row r="2" spans="1:10" x14ac:dyDescent="0.25">
      <c r="B2" s="20" t="s">
        <v>158</v>
      </c>
      <c r="D2" s="8" t="s">
        <v>17</v>
      </c>
      <c r="F2" s="8" t="s">
        <v>98</v>
      </c>
    </row>
    <row r="3" spans="1:10" x14ac:dyDescent="0.25">
      <c r="B3" s="19" t="s">
        <v>159</v>
      </c>
      <c r="D3" s="8" t="s">
        <v>181</v>
      </c>
      <c r="F3" s="33" t="s">
        <v>18</v>
      </c>
    </row>
    <row r="4" spans="1:10" x14ac:dyDescent="0.25">
      <c r="F4" s="8" t="s">
        <v>156</v>
      </c>
    </row>
    <row r="6" spans="1:10" x14ac:dyDescent="0.25">
      <c r="A6" s="2" t="s">
        <v>8</v>
      </c>
      <c r="B6" s="2" t="s">
        <v>102</v>
      </c>
      <c r="C6" s="2" t="s">
        <v>101</v>
      </c>
      <c r="D6" s="7" t="s">
        <v>198</v>
      </c>
      <c r="E6" s="3" t="s">
        <v>12</v>
      </c>
      <c r="F6" s="7" t="s">
        <v>11</v>
      </c>
      <c r="G6" s="3" t="s">
        <v>154</v>
      </c>
      <c r="H6" s="3" t="s">
        <v>155</v>
      </c>
      <c r="I6" s="3" t="s">
        <v>10</v>
      </c>
      <c r="J6" s="7" t="s">
        <v>9</v>
      </c>
    </row>
    <row r="7" spans="1:10" x14ac:dyDescent="0.25">
      <c r="A7" s="4">
        <v>1</v>
      </c>
      <c r="B7" t="s">
        <v>110</v>
      </c>
      <c r="C7" t="s">
        <v>103</v>
      </c>
      <c r="D7" s="8" t="s">
        <v>151</v>
      </c>
      <c r="E7" s="36">
        <v>13.5</v>
      </c>
      <c r="F7" s="35" t="s">
        <v>18</v>
      </c>
      <c r="G7" s="4">
        <f>H7+6.2</f>
        <v>19.100000000000001</v>
      </c>
      <c r="H7" s="4">
        <f>I7</f>
        <v>12.9</v>
      </c>
      <c r="I7" s="4">
        <v>12.9</v>
      </c>
      <c r="J7" s="8" t="s">
        <v>13</v>
      </c>
    </row>
    <row r="8" spans="1:10" x14ac:dyDescent="0.25">
      <c r="A8" s="4">
        <v>2</v>
      </c>
      <c r="B8" t="s">
        <v>107</v>
      </c>
      <c r="C8" t="s">
        <v>150</v>
      </c>
      <c r="D8" s="8" t="s">
        <v>17</v>
      </c>
      <c r="E8" s="5">
        <v>5</v>
      </c>
      <c r="F8" s="4" t="s">
        <v>16</v>
      </c>
      <c r="G8" s="4">
        <f>H8+2.4</f>
        <v>14.8</v>
      </c>
      <c r="H8" s="4">
        <f t="shared" ref="H8:H14" si="0">I8-I7</f>
        <v>12.4</v>
      </c>
      <c r="I8" s="4">
        <v>25.3</v>
      </c>
      <c r="J8" s="8" t="s">
        <v>15</v>
      </c>
    </row>
    <row r="9" spans="1:10" x14ac:dyDescent="0.25">
      <c r="A9" s="4">
        <v>3</v>
      </c>
      <c r="B9" t="s">
        <v>109</v>
      </c>
      <c r="C9" t="s">
        <v>103</v>
      </c>
      <c r="D9" s="29" t="s">
        <v>151</v>
      </c>
      <c r="E9" s="36">
        <v>13.5</v>
      </c>
      <c r="F9" s="35" t="s">
        <v>18</v>
      </c>
      <c r="G9" s="4">
        <f>H9+2.4</f>
        <v>22.7</v>
      </c>
      <c r="H9" s="4">
        <f t="shared" ref="H9:H18" si="1">I9-I8</f>
        <v>20.3</v>
      </c>
      <c r="I9" s="4">
        <v>45.6</v>
      </c>
    </row>
    <row r="10" spans="1:10" x14ac:dyDescent="0.25">
      <c r="A10" s="4">
        <v>4</v>
      </c>
      <c r="B10" s="20" t="s">
        <v>108</v>
      </c>
      <c r="C10" t="s">
        <v>104</v>
      </c>
      <c r="D10" s="8" t="s">
        <v>17</v>
      </c>
      <c r="E10" s="4" t="s">
        <v>20</v>
      </c>
      <c r="F10" s="4" t="s">
        <v>19</v>
      </c>
      <c r="G10" s="4">
        <f>H10</f>
        <v>20.699999999999996</v>
      </c>
      <c r="H10" s="4">
        <f t="shared" si="1"/>
        <v>20.699999999999996</v>
      </c>
      <c r="I10" s="4">
        <v>66.3</v>
      </c>
    </row>
    <row r="11" spans="1:10" x14ac:dyDescent="0.25">
      <c r="A11" s="4">
        <v>5</v>
      </c>
      <c r="B11" s="20" t="s">
        <v>111</v>
      </c>
      <c r="C11" t="s">
        <v>104</v>
      </c>
      <c r="D11" s="8" t="s">
        <v>17</v>
      </c>
      <c r="E11" s="4" t="s">
        <v>20</v>
      </c>
      <c r="F11" s="4" t="s">
        <v>19</v>
      </c>
      <c r="G11" s="4">
        <f t="shared" ref="G11:G66" si="2">H11</f>
        <v>15</v>
      </c>
      <c r="H11" s="4">
        <f t="shared" si="0"/>
        <v>15</v>
      </c>
      <c r="I11" s="4">
        <v>81.3</v>
      </c>
      <c r="J11" s="8" t="s">
        <v>235</v>
      </c>
    </row>
    <row r="12" spans="1:10" x14ac:dyDescent="0.25">
      <c r="A12" s="4">
        <v>6</v>
      </c>
      <c r="B12" s="20" t="s">
        <v>160</v>
      </c>
      <c r="C12" t="s">
        <v>105</v>
      </c>
      <c r="D12" s="8" t="s">
        <v>17</v>
      </c>
      <c r="E12" s="4" t="s">
        <v>20</v>
      </c>
      <c r="F12" s="4" t="s">
        <v>19</v>
      </c>
      <c r="G12" s="4">
        <f t="shared" si="2"/>
        <v>25.700000000000003</v>
      </c>
      <c r="H12" s="4">
        <f t="shared" si="1"/>
        <v>25.700000000000003</v>
      </c>
      <c r="I12" s="4">
        <v>107</v>
      </c>
      <c r="J12" s="8" t="s">
        <v>223</v>
      </c>
    </row>
    <row r="13" spans="1:10" x14ac:dyDescent="0.25">
      <c r="A13" s="4">
        <v>7</v>
      </c>
      <c r="B13" s="20" t="s">
        <v>21</v>
      </c>
      <c r="C13" t="s">
        <v>106</v>
      </c>
      <c r="D13" s="8" t="s">
        <v>17</v>
      </c>
      <c r="E13" s="4" t="s">
        <v>20</v>
      </c>
      <c r="F13" s="4" t="s">
        <v>19</v>
      </c>
      <c r="G13" s="4">
        <f t="shared" si="2"/>
        <v>28.099999999999994</v>
      </c>
      <c r="H13" s="4">
        <f t="shared" si="1"/>
        <v>28.099999999999994</v>
      </c>
      <c r="I13" s="4">
        <v>135.1</v>
      </c>
      <c r="J13" s="40" t="s">
        <v>223</v>
      </c>
    </row>
    <row r="14" spans="1:10" x14ac:dyDescent="0.25">
      <c r="A14" s="4">
        <v>8</v>
      </c>
      <c r="B14" s="19" t="s">
        <v>22</v>
      </c>
      <c r="C14" t="s">
        <v>186</v>
      </c>
      <c r="D14" s="8" t="s">
        <v>25</v>
      </c>
      <c r="E14" s="4" t="s">
        <v>24</v>
      </c>
      <c r="F14" s="35" t="s">
        <v>18</v>
      </c>
      <c r="G14" s="4">
        <f t="shared" si="2"/>
        <v>10.700000000000017</v>
      </c>
      <c r="H14" s="4">
        <f t="shared" si="0"/>
        <v>10.700000000000017</v>
      </c>
      <c r="I14" s="4">
        <v>145.80000000000001</v>
      </c>
      <c r="J14" s="8" t="s">
        <v>23</v>
      </c>
    </row>
    <row r="15" spans="1:10" x14ac:dyDescent="0.25">
      <c r="A15" s="4">
        <v>9</v>
      </c>
      <c r="B15" s="20" t="s">
        <v>26</v>
      </c>
      <c r="C15" t="s">
        <v>106</v>
      </c>
      <c r="D15" s="8" t="s">
        <v>153</v>
      </c>
      <c r="E15" s="4" t="s">
        <v>29</v>
      </c>
      <c r="F15" s="4" t="s">
        <v>16</v>
      </c>
      <c r="G15" s="4">
        <f t="shared" si="2"/>
        <v>5.3999999999999773</v>
      </c>
      <c r="H15" s="4">
        <f t="shared" si="1"/>
        <v>5.3999999999999773</v>
      </c>
      <c r="I15" s="4">
        <v>151.19999999999999</v>
      </c>
      <c r="J15" s="8" t="s">
        <v>27</v>
      </c>
    </row>
    <row r="16" spans="1:10" x14ac:dyDescent="0.25">
      <c r="A16" s="4">
        <v>10</v>
      </c>
      <c r="B16" s="20" t="s">
        <v>28</v>
      </c>
      <c r="C16" t="s">
        <v>106</v>
      </c>
      <c r="D16" s="8" t="s">
        <v>153</v>
      </c>
      <c r="E16" s="4" t="s">
        <v>29</v>
      </c>
      <c r="F16" s="35" t="s">
        <v>18</v>
      </c>
      <c r="G16" s="4">
        <f>H16</f>
        <v>21.600000000000023</v>
      </c>
      <c r="H16" s="4">
        <f t="shared" si="1"/>
        <v>21.600000000000023</v>
      </c>
      <c r="I16" s="4">
        <v>172.8</v>
      </c>
    </row>
    <row r="17" spans="1:10" x14ac:dyDescent="0.25">
      <c r="A17" s="4">
        <v>11</v>
      </c>
      <c r="B17" s="20" t="s">
        <v>30</v>
      </c>
      <c r="C17" t="s">
        <v>106</v>
      </c>
      <c r="D17" s="8" t="s">
        <v>153</v>
      </c>
      <c r="E17" s="4" t="s">
        <v>29</v>
      </c>
      <c r="F17" s="4" t="s">
        <v>16</v>
      </c>
      <c r="G17" s="4">
        <f t="shared" ref="G17:G18" si="3">H17</f>
        <v>18</v>
      </c>
      <c r="H17" s="4">
        <f t="shared" si="1"/>
        <v>18</v>
      </c>
      <c r="I17" s="4">
        <v>190.8</v>
      </c>
    </row>
    <row r="18" spans="1:10" x14ac:dyDescent="0.25">
      <c r="A18" s="4">
        <v>12</v>
      </c>
      <c r="B18" s="20" t="s">
        <v>31</v>
      </c>
      <c r="C18" t="s">
        <v>106</v>
      </c>
      <c r="D18" s="8" t="s">
        <v>153</v>
      </c>
      <c r="E18" s="4" t="s">
        <v>29</v>
      </c>
      <c r="F18" s="4" t="s">
        <v>16</v>
      </c>
      <c r="G18" s="4">
        <f t="shared" si="3"/>
        <v>17.399999999999977</v>
      </c>
      <c r="H18" s="4">
        <f t="shared" si="1"/>
        <v>17.399999999999977</v>
      </c>
      <c r="I18" s="4">
        <v>208.2</v>
      </c>
    </row>
    <row r="19" spans="1:10" x14ac:dyDescent="0.25">
      <c r="A19" s="4">
        <v>13</v>
      </c>
      <c r="B19" s="20" t="s">
        <v>32</v>
      </c>
      <c r="C19" t="s">
        <v>112</v>
      </c>
      <c r="D19" s="8" t="s">
        <v>17</v>
      </c>
      <c r="E19" s="4" t="s">
        <v>20</v>
      </c>
      <c r="F19" s="4" t="s">
        <v>16</v>
      </c>
      <c r="G19" s="4">
        <f t="shared" ref="G19" si="4">H19</f>
        <v>22.800000000000011</v>
      </c>
      <c r="H19" s="4">
        <f t="shared" ref="H19" si="5">I19-I18</f>
        <v>22.800000000000011</v>
      </c>
      <c r="I19" s="4">
        <v>231</v>
      </c>
      <c r="J19" s="8" t="s">
        <v>227</v>
      </c>
    </row>
    <row r="20" spans="1:10" x14ac:dyDescent="0.25">
      <c r="A20" s="4">
        <v>14</v>
      </c>
      <c r="B20" s="20" t="s">
        <v>33</v>
      </c>
      <c r="C20" t="s">
        <v>113</v>
      </c>
      <c r="D20" s="8" t="s">
        <v>17</v>
      </c>
      <c r="E20" s="4" t="s">
        <v>20</v>
      </c>
      <c r="F20" s="4" t="s">
        <v>16</v>
      </c>
      <c r="G20" s="4">
        <f t="shared" si="2"/>
        <v>19.199999999999989</v>
      </c>
      <c r="H20" s="4">
        <f t="shared" ref="H20:H71" si="6">I20-I19</f>
        <v>19.199999999999989</v>
      </c>
      <c r="I20" s="4">
        <v>250.2</v>
      </c>
    </row>
    <row r="21" spans="1:10" x14ac:dyDescent="0.25">
      <c r="A21" s="4">
        <v>15</v>
      </c>
      <c r="B21" s="20" t="s">
        <v>34</v>
      </c>
      <c r="C21" t="s">
        <v>106</v>
      </c>
      <c r="D21" s="8" t="s">
        <v>17</v>
      </c>
      <c r="E21" s="4" t="s">
        <v>20</v>
      </c>
      <c r="F21" s="4" t="s">
        <v>16</v>
      </c>
      <c r="G21" s="4">
        <f t="shared" si="2"/>
        <v>19.199999999999989</v>
      </c>
      <c r="H21" s="4">
        <f t="shared" si="6"/>
        <v>19.199999999999989</v>
      </c>
      <c r="I21" s="4">
        <v>269.39999999999998</v>
      </c>
    </row>
    <row r="22" spans="1:10" x14ac:dyDescent="0.25">
      <c r="A22" s="4">
        <v>16</v>
      </c>
      <c r="B22" s="20" t="s">
        <v>35</v>
      </c>
      <c r="C22" t="s">
        <v>106</v>
      </c>
      <c r="D22" s="8" t="s">
        <v>17</v>
      </c>
      <c r="E22" s="4" t="s">
        <v>20</v>
      </c>
      <c r="F22" s="4" t="s">
        <v>16</v>
      </c>
      <c r="G22" s="4">
        <f t="shared" si="2"/>
        <v>15.200000000000045</v>
      </c>
      <c r="H22" s="4">
        <f t="shared" si="6"/>
        <v>15.200000000000045</v>
      </c>
      <c r="I22" s="4">
        <v>284.60000000000002</v>
      </c>
    </row>
    <row r="23" spans="1:10" x14ac:dyDescent="0.25">
      <c r="A23" s="4">
        <v>17</v>
      </c>
      <c r="B23" s="20" t="s">
        <v>161</v>
      </c>
      <c r="C23" t="s">
        <v>106</v>
      </c>
      <c r="D23" s="8" t="s">
        <v>17</v>
      </c>
      <c r="E23" s="4" t="s">
        <v>20</v>
      </c>
      <c r="F23" s="4" t="s">
        <v>16</v>
      </c>
      <c r="G23" s="4">
        <f>H23</f>
        <v>20.5</v>
      </c>
      <c r="H23" s="4">
        <f t="shared" si="6"/>
        <v>20.5</v>
      </c>
      <c r="I23" s="4">
        <v>305.10000000000002</v>
      </c>
      <c r="J23" s="8" t="s">
        <v>213</v>
      </c>
    </row>
    <row r="24" spans="1:10" x14ac:dyDescent="0.25">
      <c r="A24" s="4">
        <v>18</v>
      </c>
      <c r="B24" t="s">
        <v>125</v>
      </c>
      <c r="C24" t="s">
        <v>114</v>
      </c>
      <c r="D24" s="8" t="s">
        <v>17</v>
      </c>
      <c r="E24" s="9">
        <v>5</v>
      </c>
      <c r="F24" s="35" t="s">
        <v>18</v>
      </c>
      <c r="G24" s="4">
        <f>H24+0.3</f>
        <v>23.8</v>
      </c>
      <c r="H24" s="4">
        <f t="shared" si="6"/>
        <v>23.5</v>
      </c>
      <c r="I24" s="4">
        <v>328.6</v>
      </c>
      <c r="J24" s="8" t="s">
        <v>36</v>
      </c>
    </row>
    <row r="25" spans="1:10" x14ac:dyDescent="0.25">
      <c r="A25" s="4">
        <v>19</v>
      </c>
      <c r="B25" s="19" t="s">
        <v>126</v>
      </c>
      <c r="C25" t="s">
        <v>115</v>
      </c>
      <c r="D25" s="8" t="s">
        <v>37</v>
      </c>
      <c r="E25" s="9">
        <v>31</v>
      </c>
      <c r="F25" s="4" t="s">
        <v>14</v>
      </c>
      <c r="G25" s="4">
        <f>H25</f>
        <v>10</v>
      </c>
      <c r="H25" s="4">
        <f t="shared" si="6"/>
        <v>10</v>
      </c>
      <c r="I25" s="4">
        <v>338.6</v>
      </c>
    </row>
    <row r="26" spans="1:10" x14ac:dyDescent="0.25">
      <c r="A26" s="4">
        <v>20</v>
      </c>
      <c r="B26" t="s">
        <v>127</v>
      </c>
      <c r="C26" t="s">
        <v>115</v>
      </c>
      <c r="D26" s="8" t="s">
        <v>37</v>
      </c>
      <c r="E26" s="9">
        <v>31</v>
      </c>
      <c r="F26" s="4" t="s">
        <v>14</v>
      </c>
      <c r="G26" s="4">
        <f t="shared" si="2"/>
        <v>0</v>
      </c>
      <c r="H26" s="4">
        <f t="shared" si="6"/>
        <v>0</v>
      </c>
      <c r="I26" s="4">
        <v>338.6</v>
      </c>
      <c r="J26" s="8" t="s">
        <v>38</v>
      </c>
    </row>
    <row r="27" spans="1:10" x14ac:dyDescent="0.25">
      <c r="A27" s="4">
        <v>21</v>
      </c>
      <c r="B27" t="s">
        <v>128</v>
      </c>
      <c r="C27" t="s">
        <v>115</v>
      </c>
      <c r="D27" s="8" t="s">
        <v>151</v>
      </c>
      <c r="E27" s="9">
        <v>12</v>
      </c>
      <c r="F27" s="4" t="s">
        <v>14</v>
      </c>
      <c r="G27" s="4">
        <f>H27</f>
        <v>19.099999999999966</v>
      </c>
      <c r="H27" s="4">
        <f t="shared" si="6"/>
        <v>19.099999999999966</v>
      </c>
      <c r="I27" s="4">
        <v>357.7</v>
      </c>
    </row>
    <row r="28" spans="1:10" x14ac:dyDescent="0.25">
      <c r="A28" s="4">
        <v>22</v>
      </c>
      <c r="B28" t="s">
        <v>129</v>
      </c>
      <c r="C28" t="s">
        <v>116</v>
      </c>
      <c r="D28" s="8" t="s">
        <v>151</v>
      </c>
      <c r="E28" s="36">
        <v>13.5</v>
      </c>
      <c r="F28" s="4" t="s">
        <v>16</v>
      </c>
      <c r="G28" s="4">
        <f>H28+0.3</f>
        <v>21.200000000000035</v>
      </c>
      <c r="H28" s="4">
        <f t="shared" si="6"/>
        <v>20.900000000000034</v>
      </c>
      <c r="I28" s="4">
        <v>378.6</v>
      </c>
      <c r="J28" s="8" t="s">
        <v>162</v>
      </c>
    </row>
    <row r="29" spans="1:10" x14ac:dyDescent="0.25">
      <c r="A29" s="4">
        <v>23</v>
      </c>
      <c r="B29" t="s">
        <v>130</v>
      </c>
      <c r="C29" t="s">
        <v>116</v>
      </c>
      <c r="D29" s="8" t="s">
        <v>151</v>
      </c>
      <c r="E29" s="36">
        <v>13.5</v>
      </c>
      <c r="F29" s="35" t="s">
        <v>18</v>
      </c>
      <c r="G29" s="4">
        <f>H29+0.3</f>
        <v>19.499999999999989</v>
      </c>
      <c r="H29" s="4">
        <f t="shared" ref="H29" si="7">I29-I28</f>
        <v>19.199999999999989</v>
      </c>
      <c r="I29" s="4">
        <v>397.8</v>
      </c>
    </row>
    <row r="30" spans="1:10" x14ac:dyDescent="0.25">
      <c r="A30" s="4">
        <v>24</v>
      </c>
      <c r="B30" t="s">
        <v>131</v>
      </c>
      <c r="C30" t="s">
        <v>117</v>
      </c>
      <c r="D30" s="37" t="s">
        <v>151</v>
      </c>
      <c r="E30" s="9">
        <v>10</v>
      </c>
      <c r="F30" s="35" t="s">
        <v>18</v>
      </c>
      <c r="G30" s="4">
        <f>H30</f>
        <v>25.399999999999977</v>
      </c>
      <c r="H30" s="4">
        <f t="shared" si="6"/>
        <v>25.399999999999977</v>
      </c>
      <c r="I30" s="4">
        <v>423.2</v>
      </c>
      <c r="J30" s="8" t="s">
        <v>217</v>
      </c>
    </row>
    <row r="31" spans="1:10" x14ac:dyDescent="0.25">
      <c r="A31" s="4">
        <v>25</v>
      </c>
      <c r="B31" s="12" t="s">
        <v>132</v>
      </c>
      <c r="C31" t="s">
        <v>116</v>
      </c>
      <c r="D31" s="8" t="s">
        <v>151</v>
      </c>
      <c r="E31" s="36">
        <v>13.5</v>
      </c>
      <c r="F31" s="35" t="s">
        <v>18</v>
      </c>
      <c r="G31" s="4">
        <f>H31+2+0.5</f>
        <v>20.699999999999989</v>
      </c>
      <c r="H31" s="4">
        <f t="shared" ref="H31" si="8">I31-I30</f>
        <v>18.199999999999989</v>
      </c>
      <c r="I31" s="4">
        <v>441.4</v>
      </c>
      <c r="J31" s="16" t="s">
        <v>39</v>
      </c>
    </row>
    <row r="32" spans="1:10" x14ac:dyDescent="0.25">
      <c r="A32" s="4">
        <v>26</v>
      </c>
      <c r="B32" t="s">
        <v>193</v>
      </c>
      <c r="C32" t="s">
        <v>116</v>
      </c>
      <c r="D32" s="8" t="s">
        <v>151</v>
      </c>
      <c r="E32" s="36">
        <v>13.5</v>
      </c>
      <c r="F32" s="4" t="s">
        <v>14</v>
      </c>
      <c r="G32" s="4">
        <f>H32+2</f>
        <v>17.200000000000045</v>
      </c>
      <c r="H32" s="4">
        <f t="shared" si="6"/>
        <v>15.200000000000045</v>
      </c>
      <c r="I32" s="4">
        <v>456.6</v>
      </c>
    </row>
    <row r="33" spans="1:10" x14ac:dyDescent="0.25">
      <c r="A33" s="4">
        <v>27</v>
      </c>
      <c r="B33" t="s">
        <v>133</v>
      </c>
      <c r="C33" t="s">
        <v>118</v>
      </c>
      <c r="D33" s="8" t="s">
        <v>151</v>
      </c>
      <c r="E33" s="36">
        <v>13.5</v>
      </c>
      <c r="F33" s="4" t="s">
        <v>40</v>
      </c>
      <c r="G33" s="4">
        <f t="shared" si="2"/>
        <v>20.899999999999977</v>
      </c>
      <c r="H33" s="4">
        <f t="shared" si="6"/>
        <v>20.899999999999977</v>
      </c>
      <c r="I33" s="4">
        <v>477.5</v>
      </c>
      <c r="J33" s="8" t="s">
        <v>224</v>
      </c>
    </row>
    <row r="34" spans="1:10" x14ac:dyDescent="0.25">
      <c r="A34" s="4">
        <v>28</v>
      </c>
      <c r="B34" s="20" t="s">
        <v>41</v>
      </c>
      <c r="C34" t="s">
        <v>106</v>
      </c>
      <c r="D34" s="8" t="s">
        <v>17</v>
      </c>
      <c r="E34" s="4" t="s">
        <v>20</v>
      </c>
      <c r="F34" s="4" t="s">
        <v>16</v>
      </c>
      <c r="G34" s="4">
        <f>H34+0.2</f>
        <v>19.2</v>
      </c>
      <c r="H34" s="4">
        <f t="shared" si="6"/>
        <v>19</v>
      </c>
      <c r="I34" s="4">
        <v>496.5</v>
      </c>
      <c r="J34" s="8" t="s">
        <v>42</v>
      </c>
    </row>
    <row r="35" spans="1:10" x14ac:dyDescent="0.25">
      <c r="A35" s="4">
        <v>29</v>
      </c>
      <c r="B35" t="s">
        <v>134</v>
      </c>
      <c r="C35" t="s">
        <v>119</v>
      </c>
      <c r="D35" s="8" t="s">
        <v>151</v>
      </c>
      <c r="E35" s="36">
        <v>13.5</v>
      </c>
      <c r="F35" s="4" t="s">
        <v>16</v>
      </c>
      <c r="G35" s="4">
        <f>H35+0.2</f>
        <v>22.2</v>
      </c>
      <c r="H35" s="4">
        <f t="shared" si="6"/>
        <v>22</v>
      </c>
      <c r="I35" s="4">
        <v>518.5</v>
      </c>
    </row>
    <row r="36" spans="1:10" x14ac:dyDescent="0.25">
      <c r="A36" s="4">
        <v>30</v>
      </c>
      <c r="B36" s="19" t="s">
        <v>43</v>
      </c>
      <c r="C36" t="s">
        <v>119</v>
      </c>
      <c r="D36" s="8" t="s">
        <v>25</v>
      </c>
      <c r="E36" s="4" t="s">
        <v>24</v>
      </c>
      <c r="F36" s="4" t="s">
        <v>14</v>
      </c>
      <c r="G36" s="4">
        <f t="shared" si="2"/>
        <v>23</v>
      </c>
      <c r="H36" s="4">
        <f t="shared" si="6"/>
        <v>23</v>
      </c>
      <c r="I36" s="4">
        <v>541.5</v>
      </c>
      <c r="J36" s="8" t="s">
        <v>44</v>
      </c>
    </row>
    <row r="37" spans="1:10" x14ac:dyDescent="0.25">
      <c r="A37" s="4">
        <v>31</v>
      </c>
      <c r="B37" t="s">
        <v>149</v>
      </c>
      <c r="C37" t="s">
        <v>119</v>
      </c>
      <c r="D37" s="8" t="s">
        <v>152</v>
      </c>
      <c r="E37" s="36">
        <v>13.5</v>
      </c>
      <c r="F37" s="4" t="s">
        <v>19</v>
      </c>
      <c r="G37" s="4">
        <f t="shared" si="2"/>
        <v>0</v>
      </c>
      <c r="H37" s="4">
        <f t="shared" si="6"/>
        <v>0</v>
      </c>
      <c r="I37" s="4">
        <v>541.5</v>
      </c>
      <c r="J37" s="8" t="s">
        <v>38</v>
      </c>
    </row>
    <row r="38" spans="1:10" x14ac:dyDescent="0.25">
      <c r="A38" s="4">
        <v>32</v>
      </c>
      <c r="B38" s="20" t="s">
        <v>197</v>
      </c>
      <c r="C38" t="s">
        <v>119</v>
      </c>
      <c r="D38" s="8" t="s">
        <v>152</v>
      </c>
      <c r="E38" s="36">
        <v>13.5</v>
      </c>
      <c r="F38" s="4" t="s">
        <v>19</v>
      </c>
      <c r="G38" s="4">
        <f t="shared" si="2"/>
        <v>22.700000000000045</v>
      </c>
      <c r="H38" s="4">
        <f t="shared" si="6"/>
        <v>22.700000000000045</v>
      </c>
      <c r="I38" s="4">
        <v>564.20000000000005</v>
      </c>
      <c r="J38" s="8" t="s">
        <v>192</v>
      </c>
    </row>
    <row r="39" spans="1:10" x14ac:dyDescent="0.25">
      <c r="A39" s="4">
        <v>33</v>
      </c>
      <c r="B39" s="20" t="s">
        <v>163</v>
      </c>
      <c r="C39" s="25" t="s">
        <v>106</v>
      </c>
      <c r="D39" s="8" t="s">
        <v>17</v>
      </c>
      <c r="E39" s="4" t="s">
        <v>20</v>
      </c>
      <c r="F39" s="4" t="s">
        <v>19</v>
      </c>
      <c r="G39" s="4">
        <f t="shared" si="2"/>
        <v>20.399999999999977</v>
      </c>
      <c r="H39" s="4">
        <f t="shared" si="6"/>
        <v>20.399999999999977</v>
      </c>
      <c r="I39" s="4">
        <v>584.6</v>
      </c>
      <c r="J39" s="13" t="s">
        <v>45</v>
      </c>
    </row>
    <row r="40" spans="1:10" x14ac:dyDescent="0.25">
      <c r="A40" s="4">
        <v>34</v>
      </c>
      <c r="B40" s="20" t="s">
        <v>77</v>
      </c>
      <c r="C40" s="25" t="s">
        <v>106</v>
      </c>
      <c r="D40" s="8" t="s">
        <v>17</v>
      </c>
      <c r="E40" s="4" t="s">
        <v>20</v>
      </c>
      <c r="F40" s="4" t="s">
        <v>16</v>
      </c>
      <c r="G40" s="4">
        <f t="shared" si="2"/>
        <v>20.799999999999955</v>
      </c>
      <c r="H40" s="4">
        <f t="shared" si="6"/>
        <v>20.799999999999955</v>
      </c>
      <c r="I40" s="4">
        <v>605.4</v>
      </c>
      <c r="J40" s="8" t="s">
        <v>212</v>
      </c>
    </row>
    <row r="41" spans="1:10" x14ac:dyDescent="0.25">
      <c r="A41" s="4">
        <v>35</v>
      </c>
      <c r="B41" s="20" t="s">
        <v>135</v>
      </c>
      <c r="C41" t="s">
        <v>116</v>
      </c>
      <c r="D41" s="8" t="s">
        <v>152</v>
      </c>
      <c r="E41" s="36">
        <v>13.5</v>
      </c>
      <c r="F41" s="4" t="s">
        <v>19</v>
      </c>
      <c r="G41" s="4">
        <f t="shared" si="2"/>
        <v>19.300000000000068</v>
      </c>
      <c r="H41" s="4">
        <f t="shared" si="6"/>
        <v>19.300000000000068</v>
      </c>
      <c r="I41" s="4">
        <v>624.70000000000005</v>
      </c>
    </row>
    <row r="42" spans="1:10" x14ac:dyDescent="0.25">
      <c r="A42" s="4">
        <v>36</v>
      </c>
      <c r="B42" s="19" t="s">
        <v>46</v>
      </c>
      <c r="C42" t="s">
        <v>116</v>
      </c>
      <c r="D42" s="8" t="s">
        <v>25</v>
      </c>
      <c r="E42" s="4" t="s">
        <v>24</v>
      </c>
      <c r="F42" s="4" t="s">
        <v>14</v>
      </c>
      <c r="G42" s="4">
        <f>H42+1.5</f>
        <v>24.599999999999909</v>
      </c>
      <c r="H42" s="4">
        <f t="shared" si="6"/>
        <v>23.099999999999909</v>
      </c>
      <c r="I42" s="4">
        <v>647.79999999999995</v>
      </c>
      <c r="J42" s="18" t="s">
        <v>47</v>
      </c>
    </row>
    <row r="43" spans="1:10" x14ac:dyDescent="0.25">
      <c r="A43" s="4">
        <v>37</v>
      </c>
      <c r="B43" t="s">
        <v>48</v>
      </c>
      <c r="C43" t="s">
        <v>116</v>
      </c>
      <c r="D43" s="8" t="s">
        <v>25</v>
      </c>
      <c r="E43" s="4" t="s">
        <v>24</v>
      </c>
      <c r="F43" s="4" t="s">
        <v>14</v>
      </c>
      <c r="G43" s="4">
        <v>0</v>
      </c>
      <c r="H43" s="4">
        <f t="shared" si="6"/>
        <v>0</v>
      </c>
      <c r="I43" s="4">
        <v>647.79999999999995</v>
      </c>
      <c r="J43" s="8" t="s">
        <v>38</v>
      </c>
    </row>
    <row r="44" spans="1:10" x14ac:dyDescent="0.25">
      <c r="A44" s="4">
        <v>38</v>
      </c>
      <c r="B44" s="20" t="s">
        <v>49</v>
      </c>
      <c r="C44" s="25" t="s">
        <v>106</v>
      </c>
      <c r="D44" s="31" t="s">
        <v>153</v>
      </c>
      <c r="E44" s="5" t="s">
        <v>29</v>
      </c>
      <c r="F44" s="4" t="s">
        <v>16</v>
      </c>
      <c r="G44" s="4">
        <f>H44+1.5+1</f>
        <v>19.800000000000068</v>
      </c>
      <c r="H44" s="4">
        <f t="shared" si="6"/>
        <v>17.300000000000068</v>
      </c>
      <c r="I44" s="14">
        <v>665.1</v>
      </c>
      <c r="J44" s="8" t="s">
        <v>225</v>
      </c>
    </row>
    <row r="45" spans="1:10" x14ac:dyDescent="0.25">
      <c r="A45" s="4">
        <v>39</v>
      </c>
      <c r="B45" s="20" t="s">
        <v>50</v>
      </c>
      <c r="C45" s="25" t="s">
        <v>106</v>
      </c>
      <c r="D45" s="31" t="s">
        <v>153</v>
      </c>
      <c r="E45" s="4" t="s">
        <v>29</v>
      </c>
      <c r="F45" s="35" t="s">
        <v>18</v>
      </c>
      <c r="G45" s="4">
        <f t="shared" si="2"/>
        <v>13.5</v>
      </c>
      <c r="H45" s="4">
        <f t="shared" si="6"/>
        <v>13.5</v>
      </c>
      <c r="I45" s="4">
        <v>678.6</v>
      </c>
    </row>
    <row r="46" spans="1:10" x14ac:dyDescent="0.25">
      <c r="A46" s="4">
        <v>40</v>
      </c>
      <c r="B46" s="20" t="s">
        <v>136</v>
      </c>
      <c r="C46" t="s">
        <v>120</v>
      </c>
      <c r="D46" s="8" t="s">
        <v>17</v>
      </c>
      <c r="E46" s="4" t="s">
        <v>20</v>
      </c>
      <c r="F46" s="4" t="s">
        <v>19</v>
      </c>
      <c r="G46" s="4">
        <f t="shared" si="2"/>
        <v>17.699999999999932</v>
      </c>
      <c r="H46" s="4">
        <f t="shared" si="6"/>
        <v>17.699999999999932</v>
      </c>
      <c r="I46" s="4">
        <v>696.3</v>
      </c>
      <c r="J46" s="8" t="s">
        <v>51</v>
      </c>
    </row>
    <row r="47" spans="1:10" x14ac:dyDescent="0.25">
      <c r="A47" s="4">
        <v>41</v>
      </c>
      <c r="B47" t="s">
        <v>137</v>
      </c>
      <c r="C47" t="s">
        <v>121</v>
      </c>
      <c r="D47" s="8" t="s">
        <v>182</v>
      </c>
      <c r="E47" s="36">
        <v>13.5</v>
      </c>
      <c r="F47" s="4" t="s">
        <v>16</v>
      </c>
      <c r="G47" s="4">
        <f>H47+2</f>
        <v>15.100000000000023</v>
      </c>
      <c r="H47" s="4">
        <f t="shared" si="6"/>
        <v>13.100000000000023</v>
      </c>
      <c r="I47" s="4">
        <v>709.4</v>
      </c>
      <c r="J47" s="8" t="s">
        <v>226</v>
      </c>
    </row>
    <row r="48" spans="1:10" x14ac:dyDescent="0.25">
      <c r="A48" s="4">
        <v>42</v>
      </c>
      <c r="B48" t="s">
        <v>138</v>
      </c>
      <c r="C48" t="s">
        <v>121</v>
      </c>
      <c r="D48" s="29" t="s">
        <v>182</v>
      </c>
      <c r="E48" s="36">
        <v>13.5</v>
      </c>
      <c r="F48" s="4" t="s">
        <v>16</v>
      </c>
      <c r="G48" s="4">
        <f>H48+2</f>
        <v>21.100000000000023</v>
      </c>
      <c r="H48" s="4">
        <f>I48-I47</f>
        <v>19.100000000000023</v>
      </c>
      <c r="I48" s="4">
        <v>728.5</v>
      </c>
    </row>
    <row r="49" spans="1:10" x14ac:dyDescent="0.25">
      <c r="A49" s="4">
        <v>43</v>
      </c>
      <c r="B49" t="s">
        <v>139</v>
      </c>
      <c r="C49" t="s">
        <v>121</v>
      </c>
      <c r="D49" s="8" t="s">
        <v>151</v>
      </c>
      <c r="E49" s="36">
        <v>13.5</v>
      </c>
      <c r="F49" s="4" t="s">
        <v>52</v>
      </c>
      <c r="G49" s="4">
        <f t="shared" si="2"/>
        <v>17.399999999999977</v>
      </c>
      <c r="H49" s="4">
        <f t="shared" si="6"/>
        <v>17.399999999999977</v>
      </c>
      <c r="I49" s="4">
        <v>745.9</v>
      </c>
      <c r="J49" s="32" t="s">
        <v>188</v>
      </c>
    </row>
    <row r="50" spans="1:10" x14ac:dyDescent="0.25">
      <c r="A50" s="4">
        <v>44</v>
      </c>
      <c r="B50" t="s">
        <v>140</v>
      </c>
      <c r="C50" t="s">
        <v>121</v>
      </c>
      <c r="D50" s="8" t="s">
        <v>151</v>
      </c>
      <c r="E50" s="36">
        <v>13.5</v>
      </c>
      <c r="F50" s="4" t="s">
        <v>52</v>
      </c>
      <c r="G50" s="4">
        <f t="shared" si="2"/>
        <v>18.5</v>
      </c>
      <c r="H50" s="4">
        <f t="shared" si="6"/>
        <v>18.5</v>
      </c>
      <c r="I50" s="4">
        <v>764.4</v>
      </c>
      <c r="J50" s="32" t="s">
        <v>188</v>
      </c>
    </row>
    <row r="51" spans="1:10" x14ac:dyDescent="0.25">
      <c r="A51" s="4">
        <v>45</v>
      </c>
      <c r="B51" t="s">
        <v>141</v>
      </c>
      <c r="C51" t="s">
        <v>121</v>
      </c>
      <c r="D51" s="8" t="s">
        <v>151</v>
      </c>
      <c r="E51" s="36">
        <v>13.5</v>
      </c>
      <c r="F51" s="35" t="s">
        <v>18</v>
      </c>
      <c r="G51" s="4">
        <f t="shared" si="2"/>
        <v>21</v>
      </c>
      <c r="H51" s="4">
        <f t="shared" si="6"/>
        <v>21</v>
      </c>
      <c r="I51" s="4">
        <v>785.4</v>
      </c>
    </row>
    <row r="52" spans="1:10" x14ac:dyDescent="0.25">
      <c r="A52" s="4">
        <v>46</v>
      </c>
      <c r="B52" t="s">
        <v>142</v>
      </c>
      <c r="C52" t="s">
        <v>121</v>
      </c>
      <c r="D52" s="8" t="s">
        <v>151</v>
      </c>
      <c r="E52" s="36">
        <v>13.5</v>
      </c>
      <c r="F52" s="35" t="s">
        <v>18</v>
      </c>
      <c r="G52" s="4">
        <f>H52+3.5</f>
        <v>16.399999999999977</v>
      </c>
      <c r="H52" s="4">
        <f>I52-I51</f>
        <v>12.899999999999977</v>
      </c>
      <c r="I52" s="4">
        <v>798.3</v>
      </c>
      <c r="J52" s="8" t="s">
        <v>53</v>
      </c>
    </row>
    <row r="53" spans="1:10" x14ac:dyDescent="0.25">
      <c r="A53" s="4">
        <v>47</v>
      </c>
      <c r="B53" t="s">
        <v>143</v>
      </c>
      <c r="C53" t="s">
        <v>121</v>
      </c>
      <c r="D53" s="8" t="s">
        <v>151</v>
      </c>
      <c r="E53" s="36">
        <v>13.5</v>
      </c>
      <c r="F53" s="4" t="s">
        <v>14</v>
      </c>
      <c r="G53" s="4">
        <f>H53+3.5</f>
        <v>22.100000000000023</v>
      </c>
      <c r="H53" s="4">
        <f>I53-I52</f>
        <v>18.600000000000023</v>
      </c>
      <c r="I53" s="4">
        <v>816.9</v>
      </c>
    </row>
    <row r="54" spans="1:10" x14ac:dyDescent="0.25">
      <c r="A54" s="4">
        <v>48</v>
      </c>
      <c r="B54" s="19" t="s">
        <v>54</v>
      </c>
      <c r="C54" t="s">
        <v>121</v>
      </c>
      <c r="D54" s="8" t="s">
        <v>25</v>
      </c>
      <c r="E54" s="5" t="s">
        <v>24</v>
      </c>
      <c r="F54" s="4" t="s">
        <v>14</v>
      </c>
      <c r="G54" s="4">
        <f>H54</f>
        <v>19.800000000000068</v>
      </c>
      <c r="H54" s="4">
        <f>I54-I53</f>
        <v>19.800000000000068</v>
      </c>
      <c r="I54" s="4">
        <v>836.7</v>
      </c>
    </row>
    <row r="55" spans="1:10" x14ac:dyDescent="0.25">
      <c r="A55" s="4">
        <v>49</v>
      </c>
      <c r="B55" t="s">
        <v>55</v>
      </c>
      <c r="C55" t="s">
        <v>121</v>
      </c>
      <c r="D55" s="8" t="s">
        <v>25</v>
      </c>
      <c r="E55" s="4" t="s">
        <v>24</v>
      </c>
      <c r="F55" s="4" t="s">
        <v>14</v>
      </c>
      <c r="G55" s="4">
        <f t="shared" si="2"/>
        <v>0</v>
      </c>
      <c r="H55" s="4">
        <f t="shared" si="6"/>
        <v>0</v>
      </c>
      <c r="I55" s="4">
        <v>836.7</v>
      </c>
      <c r="J55" s="8" t="s">
        <v>38</v>
      </c>
    </row>
    <row r="56" spans="1:10" x14ac:dyDescent="0.25">
      <c r="A56" s="4">
        <v>50</v>
      </c>
      <c r="B56" s="20" t="s">
        <v>215</v>
      </c>
      <c r="C56" t="s">
        <v>121</v>
      </c>
      <c r="D56" s="8" t="s">
        <v>152</v>
      </c>
      <c r="E56" s="36">
        <v>13.5</v>
      </c>
      <c r="F56" s="4" t="s">
        <v>19</v>
      </c>
      <c r="G56" s="4">
        <f t="shared" si="2"/>
        <v>27</v>
      </c>
      <c r="H56" s="4">
        <f t="shared" si="6"/>
        <v>27</v>
      </c>
      <c r="I56" s="4">
        <v>863.7</v>
      </c>
      <c r="J56" s="8" t="s">
        <v>56</v>
      </c>
    </row>
    <row r="57" spans="1:10" x14ac:dyDescent="0.25">
      <c r="A57" s="4">
        <v>51</v>
      </c>
      <c r="B57" s="20" t="s">
        <v>177</v>
      </c>
      <c r="C57" t="s">
        <v>121</v>
      </c>
      <c r="D57" s="8" t="s">
        <v>152</v>
      </c>
      <c r="E57" s="36">
        <v>13.5</v>
      </c>
      <c r="F57" s="4" t="s">
        <v>19</v>
      </c>
      <c r="G57" s="4">
        <f>H57+0.2</f>
        <v>21.299999999999908</v>
      </c>
      <c r="H57" s="4">
        <f t="shared" si="6"/>
        <v>21.099999999999909</v>
      </c>
      <c r="I57" s="4">
        <v>884.8</v>
      </c>
      <c r="J57" s="8" t="s">
        <v>57</v>
      </c>
    </row>
    <row r="58" spans="1:10" x14ac:dyDescent="0.25">
      <c r="A58" s="4">
        <v>52</v>
      </c>
      <c r="B58" s="20" t="s">
        <v>173</v>
      </c>
      <c r="C58" t="s">
        <v>121</v>
      </c>
      <c r="D58" s="40" t="s">
        <v>152</v>
      </c>
      <c r="E58" s="5">
        <v>13.5</v>
      </c>
      <c r="F58" s="4" t="s">
        <v>19</v>
      </c>
      <c r="G58" s="4">
        <f>H58+0.2</f>
        <v>14.000000000000068</v>
      </c>
      <c r="H58" s="4">
        <f t="shared" si="6"/>
        <v>13.800000000000068</v>
      </c>
      <c r="I58" s="4">
        <v>898.6</v>
      </c>
    </row>
    <row r="59" spans="1:10" x14ac:dyDescent="0.25">
      <c r="A59" s="4">
        <v>53</v>
      </c>
      <c r="B59" s="20" t="s">
        <v>214</v>
      </c>
      <c r="C59" t="s">
        <v>122</v>
      </c>
      <c r="D59" s="8" t="s">
        <v>17</v>
      </c>
      <c r="E59" s="4" t="s">
        <v>20</v>
      </c>
      <c r="F59" s="4" t="s">
        <v>19</v>
      </c>
      <c r="G59" s="4">
        <f t="shared" si="2"/>
        <v>21.399999999999977</v>
      </c>
      <c r="H59" s="4">
        <f t="shared" si="6"/>
        <v>21.399999999999977</v>
      </c>
      <c r="I59" s="4">
        <v>920</v>
      </c>
    </row>
    <row r="60" spans="1:10" x14ac:dyDescent="0.25">
      <c r="A60" s="4">
        <v>54</v>
      </c>
      <c r="B60" s="20" t="s">
        <v>145</v>
      </c>
      <c r="C60" t="s">
        <v>121</v>
      </c>
      <c r="D60" s="8" t="s">
        <v>152</v>
      </c>
      <c r="E60" s="36">
        <v>13.5</v>
      </c>
      <c r="F60" s="4" t="s">
        <v>16</v>
      </c>
      <c r="G60" s="4">
        <f>H60</f>
        <v>18.700000000000045</v>
      </c>
      <c r="H60" s="4">
        <f t="shared" si="6"/>
        <v>18.700000000000045</v>
      </c>
      <c r="I60" s="4">
        <v>938.7</v>
      </c>
      <c r="J60" s="37" t="s">
        <v>207</v>
      </c>
    </row>
    <row r="61" spans="1:10" x14ac:dyDescent="0.25">
      <c r="A61" s="4">
        <v>55</v>
      </c>
      <c r="B61" t="s">
        <v>200</v>
      </c>
      <c r="C61" t="s">
        <v>121</v>
      </c>
      <c r="D61" s="8" t="s">
        <v>182</v>
      </c>
      <c r="E61" s="36">
        <v>13.5</v>
      </c>
      <c r="F61" s="4" t="s">
        <v>16</v>
      </c>
      <c r="G61" s="4">
        <f>H61+0.3</f>
        <v>17.89999999999991</v>
      </c>
      <c r="H61" s="4">
        <f>I61-I60</f>
        <v>17.599999999999909</v>
      </c>
      <c r="I61" s="4">
        <v>956.3</v>
      </c>
      <c r="J61" s="8" t="s">
        <v>162</v>
      </c>
    </row>
    <row r="62" spans="1:10" x14ac:dyDescent="0.25">
      <c r="A62" s="4">
        <v>56</v>
      </c>
      <c r="B62" s="20" t="s">
        <v>199</v>
      </c>
      <c r="C62" t="s">
        <v>106</v>
      </c>
      <c r="D62" s="8" t="s">
        <v>17</v>
      </c>
      <c r="E62" s="4" t="s">
        <v>20</v>
      </c>
      <c r="F62" s="4" t="s">
        <v>19</v>
      </c>
      <c r="G62" s="4">
        <f>H62+0.3</f>
        <v>16.000000000000046</v>
      </c>
      <c r="H62" s="4">
        <f t="shared" ref="H62" si="9">I62-I61</f>
        <v>15.700000000000045</v>
      </c>
      <c r="I62" s="4">
        <v>972</v>
      </c>
    </row>
    <row r="63" spans="1:10" x14ac:dyDescent="0.25">
      <c r="A63" s="4">
        <v>57</v>
      </c>
      <c r="B63" s="19" t="s">
        <v>201</v>
      </c>
      <c r="C63" t="s">
        <v>106</v>
      </c>
      <c r="D63" s="32" t="s">
        <v>17</v>
      </c>
      <c r="E63" s="4" t="s">
        <v>20</v>
      </c>
      <c r="F63" s="4" t="s">
        <v>19</v>
      </c>
      <c r="G63" s="4">
        <f>H63+7.4</f>
        <v>20.199999999999953</v>
      </c>
      <c r="H63" s="4">
        <f t="shared" si="6"/>
        <v>12.799999999999955</v>
      </c>
      <c r="I63" s="4">
        <v>984.8</v>
      </c>
      <c r="J63" s="32" t="s">
        <v>189</v>
      </c>
    </row>
    <row r="64" spans="1:10" x14ac:dyDescent="0.25">
      <c r="A64" s="4">
        <v>58</v>
      </c>
      <c r="B64" s="20" t="s">
        <v>178</v>
      </c>
      <c r="C64" t="s">
        <v>123</v>
      </c>
      <c r="D64" s="31" t="s">
        <v>153</v>
      </c>
      <c r="E64" s="4" t="s">
        <v>29</v>
      </c>
      <c r="F64" s="4" t="s">
        <v>19</v>
      </c>
      <c r="G64" s="4">
        <f>H64+7.4</f>
        <v>17.30000000000009</v>
      </c>
      <c r="H64" s="4">
        <f>I64-I63</f>
        <v>9.9000000000000909</v>
      </c>
      <c r="I64" s="4">
        <v>994.7</v>
      </c>
      <c r="J64" s="8" t="s">
        <v>59</v>
      </c>
    </row>
    <row r="65" spans="1:10" x14ac:dyDescent="0.25">
      <c r="A65" s="4">
        <v>59</v>
      </c>
      <c r="B65" s="20" t="s">
        <v>174</v>
      </c>
      <c r="C65" t="s">
        <v>123</v>
      </c>
      <c r="D65" s="31" t="s">
        <v>153</v>
      </c>
      <c r="E65" s="4" t="s">
        <v>29</v>
      </c>
      <c r="F65" s="4" t="s">
        <v>19</v>
      </c>
      <c r="G65" s="4">
        <f t="shared" ref="G65" si="10">H65</f>
        <v>16.5</v>
      </c>
      <c r="H65" s="4">
        <f t="shared" ref="H65" si="11">I65-I64</f>
        <v>16.5</v>
      </c>
      <c r="I65" s="4">
        <v>1011.2</v>
      </c>
    </row>
    <row r="66" spans="1:10" x14ac:dyDescent="0.25">
      <c r="A66" s="4">
        <v>60</v>
      </c>
      <c r="B66" s="20" t="s">
        <v>203</v>
      </c>
      <c r="C66" t="s">
        <v>106</v>
      </c>
      <c r="D66" s="8" t="s">
        <v>17</v>
      </c>
      <c r="E66" s="4" t="s">
        <v>20</v>
      </c>
      <c r="F66" s="4" t="s">
        <v>19</v>
      </c>
      <c r="G66" s="4">
        <f t="shared" si="2"/>
        <v>20.799999999999955</v>
      </c>
      <c r="H66" s="4">
        <f t="shared" si="6"/>
        <v>20.799999999999955</v>
      </c>
      <c r="I66" s="4">
        <v>1032</v>
      </c>
      <c r="J66" s="8" t="s">
        <v>202</v>
      </c>
    </row>
    <row r="67" spans="1:10" x14ac:dyDescent="0.25">
      <c r="A67" s="4">
        <v>61</v>
      </c>
      <c r="B67" s="20" t="s">
        <v>204</v>
      </c>
      <c r="C67" t="s">
        <v>123</v>
      </c>
      <c r="D67" s="31" t="s">
        <v>153</v>
      </c>
      <c r="E67" s="4" t="s">
        <v>29</v>
      </c>
      <c r="F67" s="4" t="s">
        <v>19</v>
      </c>
      <c r="G67" s="4">
        <f t="shared" ref="G67:G70" si="12">H67</f>
        <v>24.799999999999955</v>
      </c>
      <c r="H67" s="4">
        <f t="shared" si="6"/>
        <v>24.799999999999955</v>
      </c>
      <c r="I67" s="4">
        <v>1056.8</v>
      </c>
    </row>
    <row r="68" spans="1:10" x14ac:dyDescent="0.25">
      <c r="A68" s="4">
        <v>62</v>
      </c>
      <c r="B68" s="20" t="s">
        <v>210</v>
      </c>
      <c r="C68" t="s">
        <v>124</v>
      </c>
      <c r="D68" s="8" t="s">
        <v>17</v>
      </c>
      <c r="E68" s="4" t="s">
        <v>20</v>
      </c>
      <c r="F68" s="4" t="s">
        <v>19</v>
      </c>
      <c r="G68" s="4">
        <f>H68+0.4</f>
        <v>21.600000000000044</v>
      </c>
      <c r="H68" s="4">
        <f t="shared" si="6"/>
        <v>21.200000000000045</v>
      </c>
      <c r="I68" s="4">
        <v>1078</v>
      </c>
      <c r="J68" s="8" t="s">
        <v>211</v>
      </c>
    </row>
    <row r="69" spans="1:10" x14ac:dyDescent="0.25">
      <c r="A69" s="4">
        <v>63</v>
      </c>
      <c r="B69" t="s">
        <v>147</v>
      </c>
      <c r="C69" t="s">
        <v>124</v>
      </c>
      <c r="D69" s="8" t="s">
        <v>17</v>
      </c>
      <c r="E69" s="5">
        <v>5</v>
      </c>
      <c r="F69" s="4" t="s">
        <v>16</v>
      </c>
      <c r="G69" s="4">
        <f>H69+0.4</f>
        <v>15.999999999999909</v>
      </c>
      <c r="H69" s="4">
        <f t="shared" si="6"/>
        <v>15.599999999999909</v>
      </c>
      <c r="I69" s="4">
        <v>1093.5999999999999</v>
      </c>
      <c r="J69" s="8" t="s">
        <v>216</v>
      </c>
    </row>
    <row r="70" spans="1:10" x14ac:dyDescent="0.25">
      <c r="A70" s="4">
        <v>64</v>
      </c>
      <c r="B70" s="20" t="s">
        <v>148</v>
      </c>
      <c r="C70" t="s">
        <v>124</v>
      </c>
      <c r="D70" s="8" t="s">
        <v>17</v>
      </c>
      <c r="E70" s="4" t="s">
        <v>20</v>
      </c>
      <c r="F70" s="4" t="s">
        <v>19</v>
      </c>
      <c r="G70" s="4">
        <v>16.8</v>
      </c>
      <c r="H70" s="4">
        <f t="shared" si="6"/>
        <v>0</v>
      </c>
      <c r="I70" s="4">
        <v>1093.5999999999999</v>
      </c>
    </row>
    <row r="71" spans="1:10" x14ac:dyDescent="0.25">
      <c r="A71" s="4">
        <v>65</v>
      </c>
      <c r="B71" s="20" t="s">
        <v>62</v>
      </c>
      <c r="C71" t="s">
        <v>106</v>
      </c>
      <c r="D71" s="8" t="s">
        <v>17</v>
      </c>
      <c r="E71" s="4" t="s">
        <v>20</v>
      </c>
      <c r="F71" s="4" t="s">
        <v>19</v>
      </c>
      <c r="G71" s="4">
        <v>26.4</v>
      </c>
      <c r="H71" s="4">
        <f t="shared" si="6"/>
        <v>0</v>
      </c>
      <c r="I71" s="4">
        <v>1093.5999999999999</v>
      </c>
      <c r="J71" s="8" t="s">
        <v>206</v>
      </c>
    </row>
    <row r="72" spans="1:10" x14ac:dyDescent="0.25">
      <c r="A72" s="4">
        <v>66</v>
      </c>
      <c r="B72" s="20" t="s">
        <v>62</v>
      </c>
      <c r="C72" t="s">
        <v>106</v>
      </c>
      <c r="D72" s="8" t="s">
        <v>17</v>
      </c>
      <c r="E72" s="4" t="s">
        <v>20</v>
      </c>
      <c r="F72" s="4" t="s">
        <v>19</v>
      </c>
      <c r="G72" s="4">
        <v>25</v>
      </c>
      <c r="H72" s="4">
        <v>0</v>
      </c>
      <c r="I72" s="4">
        <v>1093.5999999999999</v>
      </c>
      <c r="J72" s="8" t="s">
        <v>63</v>
      </c>
    </row>
    <row r="73" spans="1:10" x14ac:dyDescent="0.25">
      <c r="A73" s="4">
        <v>67</v>
      </c>
      <c r="B73" s="20" t="s">
        <v>62</v>
      </c>
      <c r="C73" t="s">
        <v>106</v>
      </c>
      <c r="D73" s="8" t="s">
        <v>17</v>
      </c>
      <c r="E73" s="4" t="s">
        <v>20</v>
      </c>
      <c r="F73" s="4" t="s">
        <v>19</v>
      </c>
      <c r="G73" s="4">
        <v>25</v>
      </c>
      <c r="H73" s="4">
        <v>0</v>
      </c>
      <c r="I73" s="4">
        <v>1093.5999999999999</v>
      </c>
      <c r="J73" s="8" t="s">
        <v>64</v>
      </c>
    </row>
    <row r="74" spans="1:10" x14ac:dyDescent="0.25">
      <c r="A74" s="4">
        <v>68</v>
      </c>
      <c r="B74" s="20" t="s">
        <v>65</v>
      </c>
      <c r="C74" t="s">
        <v>106</v>
      </c>
      <c r="D74" s="8" t="s">
        <v>17</v>
      </c>
      <c r="E74" s="4" t="s">
        <v>20</v>
      </c>
      <c r="F74" s="4" t="s">
        <v>19</v>
      </c>
      <c r="G74" s="4">
        <v>10</v>
      </c>
      <c r="H74" s="4">
        <v>0</v>
      </c>
      <c r="I74" s="4">
        <v>1093.5999999999999</v>
      </c>
      <c r="J74" s="8" t="s">
        <v>66</v>
      </c>
    </row>
    <row r="75" spans="1:10" x14ac:dyDescent="0.25">
      <c r="A75" s="28"/>
      <c r="B75" s="7" t="s">
        <v>67</v>
      </c>
      <c r="C75" s="1"/>
      <c r="D75" s="6"/>
      <c r="E75" s="11">
        <f>SUM(E7:E74)+30</f>
        <v>439.5</v>
      </c>
      <c r="F75" s="27"/>
      <c r="G75" s="6">
        <f>SUM(G7:G74)</f>
        <v>1245.2000000000005</v>
      </c>
      <c r="H75" s="6"/>
      <c r="I75" s="6">
        <v>1093.5999999999999</v>
      </c>
      <c r="J75" s="1"/>
    </row>
  </sheetData>
  <conditionalFormatting sqref="F1:F2 F10:F13 F4:F6 F15 F17:F23 F25:F28 F32:F44 F46:F50 F54:F1048576 F8">
    <cfRule type="containsText" dxfId="110" priority="11" operator="containsText" text="Low">
      <formula>NOT(ISERROR(SEARCH("Low",F1)))</formula>
    </cfRule>
    <cfRule type="containsText" dxfId="109" priority="12" operator="containsText" text="Medium">
      <formula>NOT(ISERROR(SEARCH("Medium",F1)))</formula>
    </cfRule>
    <cfRule type="containsText" dxfId="108" priority="13" operator="containsText" text="High">
      <formula>NOT(ISERROR(SEARCH("High",F1)))</formula>
    </cfRule>
  </conditionalFormatting>
  <conditionalFormatting sqref="D68:D1048576 D66 D1:D43 D46:D63">
    <cfRule type="containsText" dxfId="107" priority="7" operator="containsText" text="no">
      <formula>NOT(ISERROR(SEARCH("no",D1)))</formula>
    </cfRule>
    <cfRule type="containsText" dxfId="106" priority="8" operator="containsText" text="Yes">
      <formula>NOT(ISERROR(SEARCH("Yes",D1)))</formula>
    </cfRule>
  </conditionalFormatting>
  <conditionalFormatting sqref="F53">
    <cfRule type="containsText" dxfId="105" priority="1" operator="containsText" text="Low">
      <formula>NOT(ISERROR(SEARCH("Low",F53)))</formula>
    </cfRule>
    <cfRule type="containsText" dxfId="104" priority="2" operator="containsText" text="Medium">
      <formula>NOT(ISERROR(SEARCH("Medium",F53)))</formula>
    </cfRule>
    <cfRule type="containsText" dxfId="103" priority="3" operator="containsText" text="High">
      <formula>NOT(ISERROR(SEARCH("High",F53)))</formula>
    </cfRule>
  </conditionalFormatting>
  <pageMargins left="0.7" right="0.7" top="0.75" bottom="0.75" header="0.3" footer="0.3"/>
  <pageSetup scale="36" fitToHeight="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7"/>
  <sheetViews>
    <sheetView tabSelected="1" zoomScale="70" zoomScaleNormal="70" zoomScalePageLayoutView="79" workbookViewId="0">
      <selection activeCell="L58" sqref="L58"/>
    </sheetView>
  </sheetViews>
  <sheetFormatPr defaultColWidth="10.875" defaultRowHeight="15.75" x14ac:dyDescent="0.25"/>
  <cols>
    <col min="1" max="1" width="6" customWidth="1"/>
    <col min="2" max="2" width="45" customWidth="1"/>
    <col min="3" max="3" width="30.625" customWidth="1"/>
    <col min="4" max="4" width="39.375" style="8" customWidth="1"/>
    <col min="6" max="6" width="26.5" style="8" customWidth="1"/>
    <col min="7" max="7" width="20.375" style="4" bestFit="1" customWidth="1"/>
    <col min="8" max="8" width="17.125" style="4" bestFit="1" customWidth="1"/>
    <col min="9" max="9" width="21.125" style="4" customWidth="1"/>
    <col min="10" max="10" width="59" style="4" bestFit="1" customWidth="1"/>
    <col min="11" max="11" width="56.5" style="8" customWidth="1"/>
  </cols>
  <sheetData>
    <row r="1" spans="1:11" x14ac:dyDescent="0.25">
      <c r="B1" s="2" t="s">
        <v>157</v>
      </c>
      <c r="C1" s="24"/>
      <c r="D1" s="7" t="s">
        <v>100</v>
      </c>
      <c r="E1" s="4"/>
      <c r="F1" s="7" t="s">
        <v>99</v>
      </c>
      <c r="G1" s="8"/>
      <c r="J1" s="39" t="s">
        <v>196</v>
      </c>
      <c r="K1"/>
    </row>
    <row r="2" spans="1:11" x14ac:dyDescent="0.25">
      <c r="B2" s="20" t="s">
        <v>158</v>
      </c>
      <c r="D2" s="8" t="s">
        <v>17</v>
      </c>
      <c r="E2" s="4"/>
      <c r="F2" s="8" t="s">
        <v>98</v>
      </c>
      <c r="G2" s="8"/>
      <c r="J2" s="8"/>
      <c r="K2"/>
    </row>
    <row r="3" spans="1:11" x14ac:dyDescent="0.25">
      <c r="B3" s="19" t="s">
        <v>159</v>
      </c>
      <c r="D3" s="8" t="s">
        <v>181</v>
      </c>
      <c r="E3" s="4"/>
      <c r="F3" s="33" t="s">
        <v>18</v>
      </c>
      <c r="G3" s="8"/>
      <c r="J3" s="8"/>
      <c r="K3"/>
    </row>
    <row r="4" spans="1:11" x14ac:dyDescent="0.25">
      <c r="E4" s="4"/>
      <c r="F4" s="8" t="s">
        <v>156</v>
      </c>
      <c r="G4" s="8"/>
      <c r="J4" s="8"/>
      <c r="K4"/>
    </row>
    <row r="5" spans="1:11" x14ac:dyDescent="0.25">
      <c r="E5" s="4"/>
      <c r="G5" s="8"/>
      <c r="J5" s="8"/>
      <c r="K5"/>
    </row>
    <row r="6" spans="1:11" x14ac:dyDescent="0.25">
      <c r="A6" s="2" t="s">
        <v>8</v>
      </c>
      <c r="B6" s="2" t="s">
        <v>102</v>
      </c>
      <c r="C6" s="2" t="s">
        <v>101</v>
      </c>
      <c r="D6" s="7" t="s">
        <v>198</v>
      </c>
      <c r="E6" s="3" t="s">
        <v>12</v>
      </c>
      <c r="F6" s="7" t="s">
        <v>11</v>
      </c>
      <c r="G6" s="3" t="s">
        <v>154</v>
      </c>
      <c r="H6" s="3" t="s">
        <v>155</v>
      </c>
      <c r="I6" s="3" t="s">
        <v>10</v>
      </c>
      <c r="J6" s="7" t="s">
        <v>9</v>
      </c>
      <c r="K6"/>
    </row>
    <row r="7" spans="1:11" x14ac:dyDescent="0.25">
      <c r="A7" s="4">
        <v>1</v>
      </c>
      <c r="B7" t="s">
        <v>166</v>
      </c>
      <c r="C7" t="s">
        <v>103</v>
      </c>
      <c r="D7" s="8" t="s">
        <v>25</v>
      </c>
      <c r="E7" s="5">
        <v>25</v>
      </c>
      <c r="F7" s="4" t="s">
        <v>14</v>
      </c>
      <c r="G7" s="4">
        <f>H7+6.3</f>
        <v>12.5</v>
      </c>
      <c r="H7" s="4">
        <f>I7</f>
        <v>6.2</v>
      </c>
      <c r="I7" s="4">
        <v>6.2</v>
      </c>
      <c r="J7" s="8" t="s">
        <v>68</v>
      </c>
    </row>
    <row r="8" spans="1:11" x14ac:dyDescent="0.25">
      <c r="A8" s="4">
        <v>2</v>
      </c>
      <c r="B8" t="s">
        <v>107</v>
      </c>
      <c r="C8" t="s">
        <v>150</v>
      </c>
      <c r="D8" s="8" t="s">
        <v>17</v>
      </c>
      <c r="E8" s="5">
        <v>5</v>
      </c>
      <c r="F8" s="4" t="s">
        <v>16</v>
      </c>
      <c r="G8" s="4">
        <f>H8+2.4</f>
        <v>21.5</v>
      </c>
      <c r="H8" s="4">
        <f t="shared" ref="H8:H56" si="0">I8-I7</f>
        <v>19.100000000000001</v>
      </c>
      <c r="I8" s="4">
        <v>25.3</v>
      </c>
      <c r="J8" s="8" t="s">
        <v>15</v>
      </c>
    </row>
    <row r="9" spans="1:11" x14ac:dyDescent="0.25">
      <c r="A9" s="4">
        <v>3</v>
      </c>
      <c r="B9" t="s">
        <v>109</v>
      </c>
      <c r="C9" t="s">
        <v>103</v>
      </c>
      <c r="D9" s="8" t="s">
        <v>151</v>
      </c>
      <c r="E9" s="36">
        <v>13.5</v>
      </c>
      <c r="F9" s="35" t="s">
        <v>18</v>
      </c>
      <c r="G9" s="4">
        <f>H9+2.4</f>
        <v>22.7</v>
      </c>
      <c r="H9" s="4">
        <f t="shared" si="0"/>
        <v>20.3</v>
      </c>
      <c r="I9" s="4">
        <v>45.6</v>
      </c>
      <c r="J9" s="8"/>
    </row>
    <row r="10" spans="1:11" x14ac:dyDescent="0.25">
      <c r="A10" s="4">
        <v>4</v>
      </c>
      <c r="B10" s="20" t="s">
        <v>108</v>
      </c>
      <c r="C10" t="s">
        <v>104</v>
      </c>
      <c r="D10" s="8" t="s">
        <v>17</v>
      </c>
      <c r="E10" s="4" t="s">
        <v>20</v>
      </c>
      <c r="F10" s="4" t="s">
        <v>19</v>
      </c>
      <c r="G10" s="4">
        <f>H10</f>
        <v>20.699999999999996</v>
      </c>
      <c r="H10" s="4">
        <f t="shared" si="0"/>
        <v>20.699999999999996</v>
      </c>
      <c r="I10" s="4">
        <v>66.3</v>
      </c>
      <c r="J10" s="8"/>
    </row>
    <row r="11" spans="1:11" x14ac:dyDescent="0.25">
      <c r="A11" s="4">
        <v>5</v>
      </c>
      <c r="B11" s="20" t="s">
        <v>111</v>
      </c>
      <c r="C11" t="s">
        <v>104</v>
      </c>
      <c r="D11" s="8" t="s">
        <v>17</v>
      </c>
      <c r="E11" s="4" t="s">
        <v>20</v>
      </c>
      <c r="F11" s="4" t="s">
        <v>19</v>
      </c>
      <c r="G11" s="4">
        <f t="shared" ref="G11:G54" si="1">H11</f>
        <v>15</v>
      </c>
      <c r="H11" s="4">
        <f t="shared" si="0"/>
        <v>15</v>
      </c>
      <c r="I11" s="4">
        <v>81.3</v>
      </c>
      <c r="J11" s="8" t="s">
        <v>235</v>
      </c>
    </row>
    <row r="12" spans="1:11" x14ac:dyDescent="0.25">
      <c r="A12" s="4">
        <v>6</v>
      </c>
      <c r="B12" t="s">
        <v>167</v>
      </c>
      <c r="C12" t="s">
        <v>105</v>
      </c>
      <c r="D12" s="8" t="s">
        <v>17</v>
      </c>
      <c r="E12" s="9">
        <v>23</v>
      </c>
      <c r="F12" s="35" t="s">
        <v>18</v>
      </c>
      <c r="G12" s="4">
        <f t="shared" si="1"/>
        <v>32.900000000000006</v>
      </c>
      <c r="H12" s="4">
        <f t="shared" si="0"/>
        <v>32.900000000000006</v>
      </c>
      <c r="I12" s="4">
        <v>114.2</v>
      </c>
      <c r="J12" s="8" t="s">
        <v>69</v>
      </c>
    </row>
    <row r="13" spans="1:11" x14ac:dyDescent="0.25">
      <c r="A13" s="4">
        <v>7</v>
      </c>
      <c r="B13" s="19" t="s">
        <v>22</v>
      </c>
      <c r="C13" t="s">
        <v>186</v>
      </c>
      <c r="D13" s="8" t="s">
        <v>25</v>
      </c>
      <c r="E13" s="4" t="s">
        <v>24</v>
      </c>
      <c r="F13" s="35" t="s">
        <v>18</v>
      </c>
      <c r="G13" s="4">
        <f t="shared" si="1"/>
        <v>31.600000000000009</v>
      </c>
      <c r="H13" s="4">
        <f t="shared" si="0"/>
        <v>31.600000000000009</v>
      </c>
      <c r="I13" s="4">
        <v>145.80000000000001</v>
      </c>
      <c r="J13" s="8" t="s">
        <v>69</v>
      </c>
    </row>
    <row r="14" spans="1:11" x14ac:dyDescent="0.25">
      <c r="A14" s="4">
        <v>8</v>
      </c>
      <c r="B14" t="s">
        <v>70</v>
      </c>
      <c r="C14" t="s">
        <v>186</v>
      </c>
      <c r="D14" s="8" t="s">
        <v>25</v>
      </c>
      <c r="E14" s="4" t="s">
        <v>24</v>
      </c>
      <c r="F14" s="35" t="s">
        <v>18</v>
      </c>
      <c r="G14" s="4">
        <f t="shared" si="1"/>
        <v>0</v>
      </c>
      <c r="H14" s="4">
        <f t="shared" si="0"/>
        <v>0</v>
      </c>
      <c r="I14" s="4">
        <v>145.80000000000001</v>
      </c>
      <c r="J14" s="8" t="s">
        <v>38</v>
      </c>
    </row>
    <row r="15" spans="1:11" x14ac:dyDescent="0.25">
      <c r="A15" s="4">
        <v>9</v>
      </c>
      <c r="B15" s="20" t="s">
        <v>28</v>
      </c>
      <c r="C15" t="s">
        <v>106</v>
      </c>
      <c r="D15" s="8" t="s">
        <v>153</v>
      </c>
      <c r="E15" s="4" t="s">
        <v>29</v>
      </c>
      <c r="F15" s="35" t="s">
        <v>18</v>
      </c>
      <c r="G15" s="4">
        <f t="shared" si="1"/>
        <v>27</v>
      </c>
      <c r="H15" s="4">
        <f t="shared" si="0"/>
        <v>27</v>
      </c>
      <c r="I15" s="4">
        <v>172.8</v>
      </c>
      <c r="J15" s="8"/>
    </row>
    <row r="16" spans="1:11" x14ac:dyDescent="0.25">
      <c r="A16" s="4">
        <v>10</v>
      </c>
      <c r="B16" s="20" t="s">
        <v>219</v>
      </c>
      <c r="C16" t="s">
        <v>106</v>
      </c>
      <c r="D16" s="8" t="s">
        <v>153</v>
      </c>
      <c r="E16" s="4" t="s">
        <v>29</v>
      </c>
      <c r="F16" s="4" t="s">
        <v>16</v>
      </c>
      <c r="G16" s="4">
        <f>H16+0.2</f>
        <v>26.2</v>
      </c>
      <c r="H16" s="4">
        <f t="shared" si="0"/>
        <v>26</v>
      </c>
      <c r="I16" s="4">
        <v>198.8</v>
      </c>
      <c r="J16" s="8" t="s">
        <v>218</v>
      </c>
    </row>
    <row r="17" spans="1:10" x14ac:dyDescent="0.25">
      <c r="A17" s="4">
        <v>11</v>
      </c>
      <c r="B17" s="20" t="s">
        <v>71</v>
      </c>
      <c r="C17" t="s">
        <v>106</v>
      </c>
      <c r="D17" s="8" t="s">
        <v>153</v>
      </c>
      <c r="E17" s="4" t="s">
        <v>29</v>
      </c>
      <c r="F17" s="4" t="s">
        <v>16</v>
      </c>
      <c r="G17" s="4">
        <f>H17+0.2</f>
        <v>22.999999999999982</v>
      </c>
      <c r="H17" s="4">
        <f t="shared" si="0"/>
        <v>22.799999999999983</v>
      </c>
      <c r="I17" s="4">
        <v>221.6</v>
      </c>
      <c r="J17" s="8" t="s">
        <v>227</v>
      </c>
    </row>
    <row r="18" spans="1:10" x14ac:dyDescent="0.25">
      <c r="A18" s="4">
        <v>12</v>
      </c>
      <c r="B18" s="20" t="s">
        <v>168</v>
      </c>
      <c r="C18" t="s">
        <v>113</v>
      </c>
      <c r="D18" s="8" t="s">
        <v>17</v>
      </c>
      <c r="E18" s="4" t="s">
        <v>20</v>
      </c>
      <c r="F18" s="4" t="s">
        <v>16</v>
      </c>
      <c r="G18" s="4">
        <f t="shared" si="1"/>
        <v>28.599999999999994</v>
      </c>
      <c r="H18" s="4">
        <f t="shared" si="0"/>
        <v>28.599999999999994</v>
      </c>
      <c r="I18" s="4">
        <v>250.2</v>
      </c>
      <c r="J18" s="8"/>
    </row>
    <row r="19" spans="1:10" x14ac:dyDescent="0.25">
      <c r="A19" s="4">
        <v>13</v>
      </c>
      <c r="B19" s="20" t="s">
        <v>72</v>
      </c>
      <c r="C19" t="s">
        <v>106</v>
      </c>
      <c r="D19" s="8" t="s">
        <v>17</v>
      </c>
      <c r="E19" s="4" t="s">
        <v>20</v>
      </c>
      <c r="F19" s="4" t="s">
        <v>16</v>
      </c>
      <c r="G19" s="4">
        <f t="shared" si="1"/>
        <v>25.800000000000011</v>
      </c>
      <c r="H19" s="4">
        <f t="shared" si="0"/>
        <v>25.800000000000011</v>
      </c>
      <c r="I19" s="4">
        <v>276</v>
      </c>
      <c r="J19" s="8"/>
    </row>
    <row r="20" spans="1:10" x14ac:dyDescent="0.25">
      <c r="A20" s="4">
        <v>14</v>
      </c>
      <c r="B20" s="20" t="s">
        <v>73</v>
      </c>
      <c r="C20" t="s">
        <v>106</v>
      </c>
      <c r="D20" s="8" t="s">
        <v>17</v>
      </c>
      <c r="E20" s="4" t="s">
        <v>20</v>
      </c>
      <c r="F20" s="4" t="s">
        <v>16</v>
      </c>
      <c r="G20" s="4">
        <f t="shared" si="1"/>
        <v>21.899999999999977</v>
      </c>
      <c r="H20" s="4">
        <f t="shared" si="0"/>
        <v>21.899999999999977</v>
      </c>
      <c r="I20" s="4">
        <v>297.89999999999998</v>
      </c>
      <c r="J20" s="8"/>
    </row>
    <row r="21" spans="1:10" x14ac:dyDescent="0.25">
      <c r="A21" s="4">
        <v>15</v>
      </c>
      <c r="B21" t="s">
        <v>125</v>
      </c>
      <c r="C21" t="s">
        <v>114</v>
      </c>
      <c r="D21" s="17" t="s">
        <v>17</v>
      </c>
      <c r="E21" s="9">
        <v>5</v>
      </c>
      <c r="F21" s="35" t="s">
        <v>18</v>
      </c>
      <c r="G21" s="4">
        <f t="shared" si="1"/>
        <v>30.700000000000045</v>
      </c>
      <c r="H21" s="4">
        <f t="shared" si="0"/>
        <v>30.700000000000045</v>
      </c>
      <c r="I21" s="4">
        <v>328.6</v>
      </c>
      <c r="J21" s="8" t="s">
        <v>74</v>
      </c>
    </row>
    <row r="22" spans="1:10" x14ac:dyDescent="0.25">
      <c r="A22" s="4">
        <v>16</v>
      </c>
      <c r="B22" s="19" t="s">
        <v>126</v>
      </c>
      <c r="C22" t="s">
        <v>115</v>
      </c>
      <c r="D22" s="8" t="s">
        <v>37</v>
      </c>
      <c r="E22" s="9">
        <v>31</v>
      </c>
      <c r="F22" s="4" t="s">
        <v>14</v>
      </c>
      <c r="G22" s="4">
        <f>H22</f>
        <v>10</v>
      </c>
      <c r="H22" s="4">
        <f t="shared" si="0"/>
        <v>10</v>
      </c>
      <c r="I22" s="4">
        <v>338.6</v>
      </c>
      <c r="J22" s="8"/>
    </row>
    <row r="23" spans="1:10" x14ac:dyDescent="0.25">
      <c r="A23" s="4">
        <v>17</v>
      </c>
      <c r="B23" t="s">
        <v>127</v>
      </c>
      <c r="C23" t="s">
        <v>115</v>
      </c>
      <c r="D23" s="8" t="s">
        <v>37</v>
      </c>
      <c r="E23" s="9">
        <v>31</v>
      </c>
      <c r="F23" s="4" t="s">
        <v>14</v>
      </c>
      <c r="G23" s="4">
        <f t="shared" ref="G23" si="2">H23</f>
        <v>0</v>
      </c>
      <c r="H23" s="4">
        <f t="shared" si="0"/>
        <v>0</v>
      </c>
      <c r="I23" s="4">
        <v>338.6</v>
      </c>
      <c r="J23" s="8" t="s">
        <v>38</v>
      </c>
    </row>
    <row r="24" spans="1:10" x14ac:dyDescent="0.25">
      <c r="A24" s="4">
        <v>18</v>
      </c>
      <c r="B24" s="20" t="s">
        <v>169</v>
      </c>
      <c r="C24" t="s">
        <v>164</v>
      </c>
      <c r="D24" s="8" t="s">
        <v>17</v>
      </c>
      <c r="E24" s="4" t="s">
        <v>20</v>
      </c>
      <c r="F24" s="4" t="s">
        <v>16</v>
      </c>
      <c r="G24" s="4">
        <f>H24</f>
        <v>26.5</v>
      </c>
      <c r="H24" s="4">
        <f t="shared" si="0"/>
        <v>26.5</v>
      </c>
      <c r="I24" s="4">
        <v>365.1</v>
      </c>
      <c r="J24" s="8"/>
    </row>
    <row r="25" spans="1:10" x14ac:dyDescent="0.25">
      <c r="A25" s="4">
        <v>19</v>
      </c>
      <c r="B25" t="s">
        <v>170</v>
      </c>
      <c r="C25" t="s">
        <v>116</v>
      </c>
      <c r="D25" s="8" t="s">
        <v>151</v>
      </c>
      <c r="E25" s="36">
        <v>13.5</v>
      </c>
      <c r="F25" s="4" t="s">
        <v>16</v>
      </c>
      <c r="G25" s="4">
        <f t="shared" si="1"/>
        <v>28.899999999999977</v>
      </c>
      <c r="H25" s="4">
        <f t="shared" si="0"/>
        <v>28.899999999999977</v>
      </c>
      <c r="I25" s="4">
        <v>394</v>
      </c>
      <c r="J25" s="8"/>
    </row>
    <row r="26" spans="1:10" x14ac:dyDescent="0.25">
      <c r="A26" s="4">
        <v>20</v>
      </c>
      <c r="B26" t="s">
        <v>131</v>
      </c>
      <c r="C26" t="s">
        <v>117</v>
      </c>
      <c r="D26" s="37" t="s">
        <v>151</v>
      </c>
      <c r="E26" s="9">
        <v>10</v>
      </c>
      <c r="F26" s="35" t="s">
        <v>18</v>
      </c>
      <c r="G26" s="4">
        <f>H26</f>
        <v>29.199999999999989</v>
      </c>
      <c r="H26" s="4">
        <f t="shared" si="0"/>
        <v>29.199999999999989</v>
      </c>
      <c r="I26" s="4">
        <v>423.2</v>
      </c>
      <c r="J26" s="8" t="s">
        <v>237</v>
      </c>
    </row>
    <row r="27" spans="1:10" x14ac:dyDescent="0.25">
      <c r="A27" s="4">
        <v>21</v>
      </c>
      <c r="B27" t="s">
        <v>193</v>
      </c>
      <c r="C27" t="s">
        <v>116</v>
      </c>
      <c r="D27" s="8" t="s">
        <v>151</v>
      </c>
      <c r="E27" s="36">
        <v>13.5</v>
      </c>
      <c r="F27" s="4" t="s">
        <v>14</v>
      </c>
      <c r="G27" s="4">
        <f>H27+0.5</f>
        <v>33.900000000000034</v>
      </c>
      <c r="H27" s="4">
        <f t="shared" si="0"/>
        <v>33.400000000000034</v>
      </c>
      <c r="I27" s="4">
        <v>456.6</v>
      </c>
      <c r="J27" s="8" t="s">
        <v>232</v>
      </c>
    </row>
    <row r="28" spans="1:10" x14ac:dyDescent="0.25">
      <c r="A28" s="4">
        <v>22</v>
      </c>
      <c r="B28" s="20" t="s">
        <v>41</v>
      </c>
      <c r="C28" t="s">
        <v>106</v>
      </c>
      <c r="D28" s="8" t="s">
        <v>17</v>
      </c>
      <c r="E28" s="5" t="s">
        <v>20</v>
      </c>
      <c r="F28" s="4" t="s">
        <v>16</v>
      </c>
      <c r="G28" s="4">
        <f>H28+0.2</f>
        <v>40.09999999999998</v>
      </c>
      <c r="H28" s="4">
        <f t="shared" si="0"/>
        <v>39.899999999999977</v>
      </c>
      <c r="I28" s="4">
        <v>496.5</v>
      </c>
      <c r="J28" s="8" t="s">
        <v>228</v>
      </c>
    </row>
    <row r="29" spans="1:10" x14ac:dyDescent="0.25">
      <c r="A29" s="4">
        <v>23</v>
      </c>
      <c r="B29" t="s">
        <v>134</v>
      </c>
      <c r="C29" t="s">
        <v>119</v>
      </c>
      <c r="D29" s="8" t="s">
        <v>151</v>
      </c>
      <c r="E29" s="36">
        <v>13.5</v>
      </c>
      <c r="F29" s="4" t="s">
        <v>16</v>
      </c>
      <c r="G29" s="4">
        <f>H29+0.2</f>
        <v>22.2</v>
      </c>
      <c r="H29" s="4">
        <f t="shared" si="0"/>
        <v>22</v>
      </c>
      <c r="I29" s="4">
        <v>518.5</v>
      </c>
      <c r="J29" s="8"/>
    </row>
    <row r="30" spans="1:10" x14ac:dyDescent="0.25">
      <c r="A30" s="4">
        <v>24</v>
      </c>
      <c r="B30" s="19" t="s">
        <v>43</v>
      </c>
      <c r="C30" t="s">
        <v>119</v>
      </c>
      <c r="D30" s="8" t="s">
        <v>25</v>
      </c>
      <c r="E30" s="5" t="s">
        <v>24</v>
      </c>
      <c r="F30" s="4" t="s">
        <v>14</v>
      </c>
      <c r="G30" s="4">
        <f t="shared" si="1"/>
        <v>23</v>
      </c>
      <c r="H30" s="4">
        <f t="shared" si="0"/>
        <v>23</v>
      </c>
      <c r="I30" s="4">
        <v>541.5</v>
      </c>
      <c r="J30" s="8" t="s">
        <v>75</v>
      </c>
    </row>
    <row r="31" spans="1:10" x14ac:dyDescent="0.25">
      <c r="A31" s="4">
        <v>25</v>
      </c>
      <c r="B31" s="30" t="s">
        <v>179</v>
      </c>
      <c r="C31" t="s">
        <v>119</v>
      </c>
      <c r="D31" s="8" t="s">
        <v>25</v>
      </c>
      <c r="E31" s="5" t="s">
        <v>24</v>
      </c>
      <c r="F31" s="4" t="s">
        <v>14</v>
      </c>
      <c r="G31" s="4">
        <f t="shared" si="1"/>
        <v>0</v>
      </c>
      <c r="H31" s="4">
        <f t="shared" si="0"/>
        <v>0</v>
      </c>
      <c r="I31" s="4">
        <v>541.5</v>
      </c>
      <c r="J31" s="8" t="s">
        <v>180</v>
      </c>
    </row>
    <row r="32" spans="1:10" x14ac:dyDescent="0.25">
      <c r="A32" s="4">
        <v>26</v>
      </c>
      <c r="B32" s="20" t="s">
        <v>176</v>
      </c>
      <c r="C32" t="s">
        <v>119</v>
      </c>
      <c r="D32" s="8" t="s">
        <v>152</v>
      </c>
      <c r="E32" s="36">
        <v>13.5</v>
      </c>
      <c r="F32" s="4" t="s">
        <v>19</v>
      </c>
      <c r="G32" s="4">
        <f t="shared" si="1"/>
        <v>29.399999999999977</v>
      </c>
      <c r="H32" s="4">
        <f t="shared" si="0"/>
        <v>29.399999999999977</v>
      </c>
      <c r="I32" s="38">
        <v>570.9</v>
      </c>
      <c r="J32" s="8" t="s">
        <v>76</v>
      </c>
    </row>
    <row r="33" spans="1:10" x14ac:dyDescent="0.25">
      <c r="A33" s="4">
        <v>27</v>
      </c>
      <c r="B33" s="20" t="s">
        <v>77</v>
      </c>
      <c r="C33" t="s">
        <v>106</v>
      </c>
      <c r="D33" s="8" t="s">
        <v>17</v>
      </c>
      <c r="E33" s="5" t="s">
        <v>20</v>
      </c>
      <c r="F33" s="4" t="s">
        <v>16</v>
      </c>
      <c r="G33" s="4">
        <f t="shared" si="1"/>
        <v>34.5</v>
      </c>
      <c r="H33" s="4">
        <f t="shared" si="0"/>
        <v>34.5</v>
      </c>
      <c r="I33" s="4">
        <v>605.4</v>
      </c>
      <c r="J33" s="8" t="s">
        <v>212</v>
      </c>
    </row>
    <row r="34" spans="1:10" x14ac:dyDescent="0.25">
      <c r="A34" s="4">
        <v>28</v>
      </c>
      <c r="B34" s="20" t="s">
        <v>135</v>
      </c>
      <c r="C34" t="s">
        <v>116</v>
      </c>
      <c r="D34" s="8" t="s">
        <v>152</v>
      </c>
      <c r="E34" s="36">
        <v>13.5</v>
      </c>
      <c r="F34" s="4" t="s">
        <v>19</v>
      </c>
      <c r="G34" s="4">
        <f t="shared" si="1"/>
        <v>19.300000000000068</v>
      </c>
      <c r="H34" s="4">
        <f>I34-I33</f>
        <v>19.300000000000068</v>
      </c>
      <c r="I34" s="4">
        <v>624.70000000000005</v>
      </c>
      <c r="J34" s="8" t="s">
        <v>78</v>
      </c>
    </row>
    <row r="35" spans="1:10" ht="15" customHeight="1" x14ac:dyDescent="0.25">
      <c r="A35" s="4">
        <v>29</v>
      </c>
      <c r="B35" s="19" t="s">
        <v>46</v>
      </c>
      <c r="C35" t="s">
        <v>116</v>
      </c>
      <c r="D35" s="8" t="s">
        <v>25</v>
      </c>
      <c r="E35" s="5" t="s">
        <v>24</v>
      </c>
      <c r="F35" s="4" t="s">
        <v>14</v>
      </c>
      <c r="G35" s="4">
        <f>H35+1.5</f>
        <v>24.599999999999909</v>
      </c>
      <c r="H35" s="4">
        <f t="shared" si="0"/>
        <v>23.099999999999909</v>
      </c>
      <c r="I35" s="4">
        <v>647.79999999999995</v>
      </c>
      <c r="J35" s="13" t="s">
        <v>47</v>
      </c>
    </row>
    <row r="36" spans="1:10" x14ac:dyDescent="0.25">
      <c r="A36" s="4">
        <v>30</v>
      </c>
      <c r="B36" s="20" t="s">
        <v>79</v>
      </c>
      <c r="C36" t="s">
        <v>106</v>
      </c>
      <c r="D36" s="31" t="s">
        <v>153</v>
      </c>
      <c r="E36" s="4" t="s">
        <v>29</v>
      </c>
      <c r="F36" s="4" t="s">
        <v>19</v>
      </c>
      <c r="G36" s="4">
        <f>H36+1.5</f>
        <v>7</v>
      </c>
      <c r="H36" s="4">
        <f t="shared" si="0"/>
        <v>5.5</v>
      </c>
      <c r="I36" s="14">
        <v>653.29999999999995</v>
      </c>
      <c r="J36" s="8" t="s">
        <v>80</v>
      </c>
    </row>
    <row r="37" spans="1:10" x14ac:dyDescent="0.25">
      <c r="A37" s="4">
        <v>31</v>
      </c>
      <c r="B37" s="20" t="s">
        <v>81</v>
      </c>
      <c r="C37" t="s">
        <v>106</v>
      </c>
      <c r="D37" s="31" t="s">
        <v>153</v>
      </c>
      <c r="E37" s="4" t="s">
        <v>29</v>
      </c>
      <c r="F37" s="4" t="s">
        <v>16</v>
      </c>
      <c r="G37" s="4">
        <f t="shared" si="1"/>
        <v>24</v>
      </c>
      <c r="H37" s="4">
        <f t="shared" si="0"/>
        <v>24</v>
      </c>
      <c r="I37" s="4">
        <v>677.3</v>
      </c>
      <c r="J37" s="8" t="s">
        <v>222</v>
      </c>
    </row>
    <row r="38" spans="1:10" x14ac:dyDescent="0.25">
      <c r="A38" s="4">
        <v>32</v>
      </c>
      <c r="B38" t="s">
        <v>171</v>
      </c>
      <c r="C38" t="s">
        <v>121</v>
      </c>
      <c r="D38" s="8" t="s">
        <v>151</v>
      </c>
      <c r="E38" s="36">
        <v>13.5</v>
      </c>
      <c r="F38" s="35" t="s">
        <v>18</v>
      </c>
      <c r="G38" s="4">
        <f t="shared" si="1"/>
        <v>28.900000000000091</v>
      </c>
      <c r="H38" s="4">
        <f>I38-I37</f>
        <v>28.900000000000091</v>
      </c>
      <c r="I38" s="4">
        <v>706.2</v>
      </c>
      <c r="J38" s="8" t="s">
        <v>233</v>
      </c>
    </row>
    <row r="39" spans="1:10" x14ac:dyDescent="0.25">
      <c r="A39" s="4">
        <v>33</v>
      </c>
      <c r="B39" t="s">
        <v>172</v>
      </c>
      <c r="C39" t="s">
        <v>121</v>
      </c>
      <c r="D39" s="8" t="s">
        <v>151</v>
      </c>
      <c r="E39" s="36">
        <v>13.5</v>
      </c>
      <c r="F39" s="35" t="s">
        <v>18</v>
      </c>
      <c r="G39" s="4">
        <f t="shared" si="1"/>
        <v>29.699999999999932</v>
      </c>
      <c r="H39" s="4">
        <f t="shared" si="0"/>
        <v>29.699999999999932</v>
      </c>
      <c r="I39" s="4">
        <v>735.9</v>
      </c>
      <c r="J39" s="40" t="s">
        <v>82</v>
      </c>
    </row>
    <row r="40" spans="1:10" x14ac:dyDescent="0.25">
      <c r="A40" s="4">
        <v>34</v>
      </c>
      <c r="B40" t="s">
        <v>140</v>
      </c>
      <c r="C40" t="s">
        <v>121</v>
      </c>
      <c r="D40" s="8" t="s">
        <v>151</v>
      </c>
      <c r="E40" s="36">
        <v>13.5</v>
      </c>
      <c r="F40" s="4" t="s">
        <v>52</v>
      </c>
      <c r="G40" s="4">
        <f t="shared" si="1"/>
        <v>28.5</v>
      </c>
      <c r="H40" s="4">
        <f t="shared" si="0"/>
        <v>28.5</v>
      </c>
      <c r="I40" s="4">
        <v>764.4</v>
      </c>
      <c r="J40" s="8" t="s">
        <v>188</v>
      </c>
    </row>
    <row r="41" spans="1:10" x14ac:dyDescent="0.25">
      <c r="A41" s="4">
        <v>35</v>
      </c>
      <c r="B41" s="12" t="s">
        <v>141</v>
      </c>
      <c r="C41" t="s">
        <v>121</v>
      </c>
      <c r="D41" s="8" t="s">
        <v>151</v>
      </c>
      <c r="E41" s="36">
        <v>13.5</v>
      </c>
      <c r="F41" s="35" t="s">
        <v>18</v>
      </c>
      <c r="G41" s="4">
        <f t="shared" si="1"/>
        <v>21</v>
      </c>
      <c r="H41" s="4">
        <f t="shared" si="0"/>
        <v>21</v>
      </c>
      <c r="I41" s="4">
        <v>785.4</v>
      </c>
      <c r="J41" s="8"/>
    </row>
    <row r="42" spans="1:10" x14ac:dyDescent="0.25">
      <c r="A42" s="4">
        <v>36</v>
      </c>
      <c r="B42" t="s">
        <v>143</v>
      </c>
      <c r="C42" t="s">
        <v>121</v>
      </c>
      <c r="D42" s="8" t="s">
        <v>151</v>
      </c>
      <c r="E42" s="36">
        <v>13.5</v>
      </c>
      <c r="F42" s="4" t="s">
        <v>14</v>
      </c>
      <c r="G42" s="4">
        <f t="shared" si="1"/>
        <v>31.5</v>
      </c>
      <c r="H42" s="4">
        <f t="shared" si="0"/>
        <v>31.5</v>
      </c>
      <c r="I42" s="4">
        <v>816.9</v>
      </c>
      <c r="J42" s="8" t="s">
        <v>82</v>
      </c>
    </row>
    <row r="43" spans="1:10" x14ac:dyDescent="0.25">
      <c r="A43" s="4">
        <v>37</v>
      </c>
      <c r="B43" s="19" t="s">
        <v>54</v>
      </c>
      <c r="C43" t="s">
        <v>121</v>
      </c>
      <c r="D43" s="8" t="s">
        <v>25</v>
      </c>
      <c r="E43" s="4" t="s">
        <v>24</v>
      </c>
      <c r="F43" s="4" t="s">
        <v>14</v>
      </c>
      <c r="G43" s="4">
        <f t="shared" si="1"/>
        <v>19.800000000000068</v>
      </c>
      <c r="H43" s="4">
        <f t="shared" si="0"/>
        <v>19.800000000000068</v>
      </c>
      <c r="I43" s="4">
        <v>836.7</v>
      </c>
      <c r="J43" s="8"/>
    </row>
    <row r="44" spans="1:10" x14ac:dyDescent="0.25">
      <c r="A44" s="4">
        <v>38</v>
      </c>
      <c r="B44" t="s">
        <v>55</v>
      </c>
      <c r="C44" t="s">
        <v>121</v>
      </c>
      <c r="D44" s="8" t="s">
        <v>25</v>
      </c>
      <c r="E44" s="5" t="s">
        <v>24</v>
      </c>
      <c r="F44" s="4" t="s">
        <v>14</v>
      </c>
      <c r="G44" s="4">
        <f t="shared" si="1"/>
        <v>0</v>
      </c>
      <c r="H44" s="4">
        <f t="shared" si="0"/>
        <v>0</v>
      </c>
      <c r="I44" s="4">
        <v>836.7</v>
      </c>
      <c r="J44" s="8" t="s">
        <v>38</v>
      </c>
    </row>
    <row r="45" spans="1:10" x14ac:dyDescent="0.25">
      <c r="A45" s="4">
        <v>39</v>
      </c>
      <c r="B45" s="20" t="s">
        <v>220</v>
      </c>
      <c r="C45" t="s">
        <v>121</v>
      </c>
      <c r="D45" s="8" t="s">
        <v>152</v>
      </c>
      <c r="E45" s="36">
        <v>13.5</v>
      </c>
      <c r="F45" s="4" t="s">
        <v>19</v>
      </c>
      <c r="G45" s="4">
        <f t="shared" si="1"/>
        <v>36.599999999999909</v>
      </c>
      <c r="H45" s="4">
        <f t="shared" si="0"/>
        <v>36.599999999999909</v>
      </c>
      <c r="I45" s="4">
        <v>873.3</v>
      </c>
      <c r="J45" s="8" t="s">
        <v>83</v>
      </c>
    </row>
    <row r="46" spans="1:10" x14ac:dyDescent="0.25">
      <c r="A46" s="4">
        <v>40</v>
      </c>
      <c r="B46" s="20" t="s">
        <v>173</v>
      </c>
      <c r="C46" t="s">
        <v>121</v>
      </c>
      <c r="D46" s="8" t="s">
        <v>152</v>
      </c>
      <c r="E46" s="36">
        <v>13.5</v>
      </c>
      <c r="F46" s="4" t="s">
        <v>19</v>
      </c>
      <c r="G46" s="4">
        <f t="shared" si="1"/>
        <v>25.300000000000068</v>
      </c>
      <c r="H46" s="4">
        <f t="shared" si="0"/>
        <v>25.300000000000068</v>
      </c>
      <c r="I46" s="4">
        <v>898.6</v>
      </c>
      <c r="J46" s="8" t="s">
        <v>221</v>
      </c>
    </row>
    <row r="47" spans="1:10" x14ac:dyDescent="0.25">
      <c r="A47" s="4">
        <v>41</v>
      </c>
      <c r="B47" s="20" t="s">
        <v>144</v>
      </c>
      <c r="C47" t="s">
        <v>165</v>
      </c>
      <c r="D47" s="8" t="s">
        <v>17</v>
      </c>
      <c r="E47" s="4" t="s">
        <v>20</v>
      </c>
      <c r="F47" s="4" t="s">
        <v>19</v>
      </c>
      <c r="G47" s="4">
        <f t="shared" si="1"/>
        <v>26.5</v>
      </c>
      <c r="H47" s="4">
        <f t="shared" si="0"/>
        <v>26.5</v>
      </c>
      <c r="I47" s="4">
        <v>925.1</v>
      </c>
      <c r="J47" s="8" t="s">
        <v>229</v>
      </c>
    </row>
    <row r="48" spans="1:10" x14ac:dyDescent="0.25">
      <c r="A48" s="4">
        <v>42</v>
      </c>
      <c r="B48" t="s">
        <v>146</v>
      </c>
      <c r="C48" t="s">
        <v>121</v>
      </c>
      <c r="D48" s="8" t="s">
        <v>182</v>
      </c>
      <c r="E48" s="36">
        <v>13.5</v>
      </c>
      <c r="F48" s="4" t="s">
        <v>16</v>
      </c>
      <c r="G48" s="4">
        <f>H48</f>
        <v>34.699999999999932</v>
      </c>
      <c r="H48" s="4">
        <f t="shared" si="0"/>
        <v>34.699999999999932</v>
      </c>
      <c r="I48" s="4">
        <v>959.8</v>
      </c>
      <c r="J48" s="37" t="s">
        <v>231</v>
      </c>
    </row>
    <row r="49" spans="1:10" x14ac:dyDescent="0.25">
      <c r="A49" s="4">
        <v>43</v>
      </c>
      <c r="B49" s="20" t="s">
        <v>58</v>
      </c>
      <c r="C49" t="s">
        <v>106</v>
      </c>
      <c r="D49" s="8" t="s">
        <v>17</v>
      </c>
      <c r="E49" s="4" t="s">
        <v>20</v>
      </c>
      <c r="F49" s="4" t="s">
        <v>19</v>
      </c>
      <c r="G49" s="4">
        <f>H49</f>
        <v>25</v>
      </c>
      <c r="H49" s="4">
        <f t="shared" si="0"/>
        <v>25</v>
      </c>
      <c r="I49" s="4">
        <v>984.8</v>
      </c>
      <c r="J49" s="32" t="s">
        <v>205</v>
      </c>
    </row>
    <row r="50" spans="1:10" x14ac:dyDescent="0.25">
      <c r="A50" s="4">
        <v>44</v>
      </c>
      <c r="B50" s="20" t="s">
        <v>174</v>
      </c>
      <c r="C50" t="s">
        <v>123</v>
      </c>
      <c r="D50" s="31" t="s">
        <v>153</v>
      </c>
      <c r="E50" s="4" t="s">
        <v>29</v>
      </c>
      <c r="F50" s="4" t="s">
        <v>19</v>
      </c>
      <c r="G50" s="4">
        <f t="shared" si="1"/>
        <v>26.400000000000091</v>
      </c>
      <c r="H50" s="4">
        <f t="shared" si="0"/>
        <v>26.400000000000091</v>
      </c>
      <c r="I50" s="4">
        <v>1011.2</v>
      </c>
      <c r="J50" s="8" t="s">
        <v>230</v>
      </c>
    </row>
    <row r="51" spans="1:10" x14ac:dyDescent="0.25">
      <c r="A51" s="4">
        <v>45</v>
      </c>
      <c r="B51" s="20" t="s">
        <v>60</v>
      </c>
      <c r="C51" t="s">
        <v>106</v>
      </c>
      <c r="D51" s="8" t="s">
        <v>17</v>
      </c>
      <c r="E51" s="4" t="s">
        <v>20</v>
      </c>
      <c r="F51" s="4" t="s">
        <v>19</v>
      </c>
      <c r="G51" s="4">
        <f t="shared" si="1"/>
        <v>26.299999999999955</v>
      </c>
      <c r="H51" s="4">
        <f t="shared" si="0"/>
        <v>26.299999999999955</v>
      </c>
      <c r="I51" s="4">
        <v>1037.5</v>
      </c>
      <c r="J51" s="8"/>
    </row>
    <row r="52" spans="1:10" x14ac:dyDescent="0.25">
      <c r="A52" s="4">
        <v>46</v>
      </c>
      <c r="B52" s="20" t="s">
        <v>175</v>
      </c>
      <c r="C52" t="s">
        <v>123</v>
      </c>
      <c r="D52" s="31" t="s">
        <v>153</v>
      </c>
      <c r="E52" s="4" t="s">
        <v>29</v>
      </c>
      <c r="F52" s="4" t="s">
        <v>19</v>
      </c>
      <c r="G52" s="4">
        <f t="shared" si="1"/>
        <v>26.099999999999909</v>
      </c>
      <c r="H52" s="4">
        <f t="shared" si="0"/>
        <v>26.099999999999909</v>
      </c>
      <c r="I52" s="4">
        <v>1063.5999999999999</v>
      </c>
      <c r="J52" s="8"/>
    </row>
    <row r="53" spans="1:10" x14ac:dyDescent="0.25">
      <c r="A53" s="4">
        <v>47</v>
      </c>
      <c r="B53" t="s">
        <v>147</v>
      </c>
      <c r="C53" t="s">
        <v>124</v>
      </c>
      <c r="D53" s="8" t="s">
        <v>17</v>
      </c>
      <c r="E53" s="5">
        <v>5</v>
      </c>
      <c r="F53" s="4" t="s">
        <v>16</v>
      </c>
      <c r="G53" s="4">
        <f t="shared" si="1"/>
        <v>30</v>
      </c>
      <c r="H53" s="4">
        <f t="shared" si="0"/>
        <v>30</v>
      </c>
      <c r="I53" s="4">
        <v>1093.5999999999999</v>
      </c>
      <c r="J53" s="8" t="s">
        <v>216</v>
      </c>
    </row>
    <row r="54" spans="1:10" x14ac:dyDescent="0.25">
      <c r="A54" s="4">
        <v>48</v>
      </c>
      <c r="B54" s="20" t="s">
        <v>84</v>
      </c>
      <c r="C54" t="s">
        <v>106</v>
      </c>
      <c r="D54" s="8" t="s">
        <v>17</v>
      </c>
      <c r="E54" s="4" t="s">
        <v>20</v>
      </c>
      <c r="F54" s="4" t="s">
        <v>19</v>
      </c>
      <c r="G54" s="4">
        <v>28.2</v>
      </c>
      <c r="H54" s="4">
        <f t="shared" si="0"/>
        <v>0</v>
      </c>
      <c r="I54" s="4">
        <v>1093.5999999999999</v>
      </c>
      <c r="J54" s="8" t="s">
        <v>44</v>
      </c>
    </row>
    <row r="55" spans="1:10" x14ac:dyDescent="0.25">
      <c r="A55" s="4">
        <v>49</v>
      </c>
      <c r="B55" s="20" t="s">
        <v>62</v>
      </c>
      <c r="C55" t="s">
        <v>106</v>
      </c>
      <c r="D55" s="8" t="s">
        <v>17</v>
      </c>
      <c r="E55" s="4" t="s">
        <v>20</v>
      </c>
      <c r="F55" s="4" t="s">
        <v>19</v>
      </c>
      <c r="G55" s="4">
        <v>37</v>
      </c>
      <c r="H55" s="4">
        <f t="shared" si="0"/>
        <v>0</v>
      </c>
      <c r="I55" s="4">
        <v>1093.5999999999999</v>
      </c>
      <c r="J55" s="8" t="s">
        <v>63</v>
      </c>
    </row>
    <row r="56" spans="1:10" x14ac:dyDescent="0.25">
      <c r="A56" s="4">
        <v>50</v>
      </c>
      <c r="B56" t="s">
        <v>65</v>
      </c>
      <c r="C56" t="s">
        <v>106</v>
      </c>
      <c r="D56" s="8" t="s">
        <v>17</v>
      </c>
      <c r="E56" s="4" t="s">
        <v>20</v>
      </c>
      <c r="F56" s="4" t="s">
        <v>19</v>
      </c>
      <c r="G56" s="4">
        <v>37</v>
      </c>
      <c r="H56" s="4">
        <f t="shared" si="0"/>
        <v>0</v>
      </c>
      <c r="I56" s="4">
        <v>1093.5999999999999</v>
      </c>
      <c r="J56" s="8" t="s">
        <v>85</v>
      </c>
    </row>
    <row r="57" spans="1:10" x14ac:dyDescent="0.25">
      <c r="A57" s="1"/>
      <c r="B57" s="7" t="s">
        <v>67</v>
      </c>
      <c r="C57" s="6"/>
      <c r="D57" s="6"/>
      <c r="E57" s="11">
        <f>SUM(E7:E56)+30</f>
        <v>354</v>
      </c>
      <c r="F57" s="6"/>
      <c r="G57" s="6">
        <f>SUM(G7:G56)</f>
        <v>1211.1999999999998</v>
      </c>
      <c r="H57" s="6"/>
      <c r="I57" s="6">
        <v>1093.5999999999999</v>
      </c>
      <c r="J57" s="6"/>
    </row>
  </sheetData>
  <conditionalFormatting sqref="F1:F2 F4:F6">
    <cfRule type="containsText" dxfId="102" priority="62" operator="containsText" text="Medium">
      <formula>NOT(ISERROR(SEARCH("Medium",F1)))</formula>
    </cfRule>
  </conditionalFormatting>
  <conditionalFormatting sqref="D1:D6">
    <cfRule type="containsText" dxfId="101" priority="59" operator="containsText" text="no">
      <formula>NOT(ISERROR(SEARCH("no",D1)))</formula>
    </cfRule>
    <cfRule type="containsText" dxfId="100" priority="60" operator="containsText" text="Yes">
      <formula>NOT(ISERROR(SEARCH("Yes",D1)))</formula>
    </cfRule>
  </conditionalFormatting>
  <conditionalFormatting sqref="D9">
    <cfRule type="containsText" dxfId="99" priority="57" operator="containsText" text="no">
      <formula>NOT(ISERROR(SEARCH("no",D9)))</formula>
    </cfRule>
    <cfRule type="containsText" dxfId="98" priority="58" operator="containsText" text="Yes">
      <formula>NOT(ISERROR(SEARCH("Yes",D9)))</formula>
    </cfRule>
  </conditionalFormatting>
  <conditionalFormatting sqref="D15">
    <cfRule type="containsText" dxfId="97" priority="55" operator="containsText" text="no">
      <formula>NOT(ISERROR(SEARCH("no",D15)))</formula>
    </cfRule>
    <cfRule type="containsText" dxfId="96" priority="56" operator="containsText" text="Yes">
      <formula>NOT(ISERROR(SEARCH("Yes",D15)))</formula>
    </cfRule>
  </conditionalFormatting>
  <conditionalFormatting sqref="D16">
    <cfRule type="containsText" dxfId="95" priority="53" operator="containsText" text="no">
      <formula>NOT(ISERROR(SEARCH("no",D16)))</formula>
    </cfRule>
    <cfRule type="containsText" dxfId="94" priority="54" operator="containsText" text="Yes">
      <formula>NOT(ISERROR(SEARCH("Yes",D16)))</formula>
    </cfRule>
  </conditionalFormatting>
  <conditionalFormatting sqref="D17">
    <cfRule type="containsText" dxfId="93" priority="51" operator="containsText" text="no">
      <formula>NOT(ISERROR(SEARCH("no",D17)))</formula>
    </cfRule>
    <cfRule type="containsText" dxfId="92" priority="52" operator="containsText" text="Yes">
      <formula>NOT(ISERROR(SEARCH("Yes",D17)))</formula>
    </cfRule>
  </conditionalFormatting>
  <conditionalFormatting sqref="D25:D26">
    <cfRule type="containsText" dxfId="91" priority="49" operator="containsText" text="no">
      <formula>NOT(ISERROR(SEARCH("no",D25)))</formula>
    </cfRule>
    <cfRule type="containsText" dxfId="90" priority="50" operator="containsText" text="Yes">
      <formula>NOT(ISERROR(SEARCH("Yes",D25)))</formula>
    </cfRule>
  </conditionalFormatting>
  <conditionalFormatting sqref="D27">
    <cfRule type="containsText" dxfId="89" priority="47" operator="containsText" text="no">
      <formula>NOT(ISERROR(SEARCH("no",D27)))</formula>
    </cfRule>
    <cfRule type="containsText" dxfId="88" priority="48" operator="containsText" text="Yes">
      <formula>NOT(ISERROR(SEARCH("Yes",D27)))</formula>
    </cfRule>
  </conditionalFormatting>
  <conditionalFormatting sqref="D29">
    <cfRule type="containsText" dxfId="87" priority="45" operator="containsText" text="no">
      <formula>NOT(ISERROR(SEARCH("no",D29)))</formula>
    </cfRule>
    <cfRule type="containsText" dxfId="86" priority="46" operator="containsText" text="Yes">
      <formula>NOT(ISERROR(SEARCH("Yes",D29)))</formula>
    </cfRule>
  </conditionalFormatting>
  <conditionalFormatting sqref="D38">
    <cfRule type="containsText" dxfId="85" priority="43" operator="containsText" text="no">
      <formula>NOT(ISERROR(SEARCH("no",D38)))</formula>
    </cfRule>
    <cfRule type="containsText" dxfId="84" priority="44" operator="containsText" text="Yes">
      <formula>NOT(ISERROR(SEARCH("Yes",D38)))</formula>
    </cfRule>
  </conditionalFormatting>
  <conditionalFormatting sqref="D39">
    <cfRule type="containsText" dxfId="83" priority="41" operator="containsText" text="no">
      <formula>NOT(ISERROR(SEARCH("no",D39)))</formula>
    </cfRule>
    <cfRule type="containsText" dxfId="82" priority="42" operator="containsText" text="Yes">
      <formula>NOT(ISERROR(SEARCH("Yes",D39)))</formula>
    </cfRule>
  </conditionalFormatting>
  <conditionalFormatting sqref="D40">
    <cfRule type="containsText" dxfId="81" priority="39" operator="containsText" text="no">
      <formula>NOT(ISERROR(SEARCH("no",D40)))</formula>
    </cfRule>
    <cfRule type="containsText" dxfId="80" priority="40" operator="containsText" text="Yes">
      <formula>NOT(ISERROR(SEARCH("Yes",D40)))</formula>
    </cfRule>
  </conditionalFormatting>
  <conditionalFormatting sqref="D41">
    <cfRule type="containsText" dxfId="79" priority="37" operator="containsText" text="no">
      <formula>NOT(ISERROR(SEARCH("no",D41)))</formula>
    </cfRule>
    <cfRule type="containsText" dxfId="78" priority="38" operator="containsText" text="Yes">
      <formula>NOT(ISERROR(SEARCH("Yes",D41)))</formula>
    </cfRule>
  </conditionalFormatting>
  <conditionalFormatting sqref="D42">
    <cfRule type="containsText" dxfId="77" priority="35" operator="containsText" text="no">
      <formula>NOT(ISERROR(SEARCH("no",D42)))</formula>
    </cfRule>
    <cfRule type="containsText" dxfId="76" priority="36" operator="containsText" text="Yes">
      <formula>NOT(ISERROR(SEARCH("Yes",D42)))</formula>
    </cfRule>
  </conditionalFormatting>
  <conditionalFormatting sqref="D32">
    <cfRule type="containsText" dxfId="75" priority="33" operator="containsText" text="no">
      <formula>NOT(ISERROR(SEARCH("no",D32)))</formula>
    </cfRule>
    <cfRule type="containsText" dxfId="74" priority="34" operator="containsText" text="Yes">
      <formula>NOT(ISERROR(SEARCH("Yes",D32)))</formula>
    </cfRule>
  </conditionalFormatting>
  <conditionalFormatting sqref="D34">
    <cfRule type="containsText" dxfId="73" priority="31" operator="containsText" text="no">
      <formula>NOT(ISERROR(SEARCH("no",D34)))</formula>
    </cfRule>
    <cfRule type="containsText" dxfId="72" priority="32" operator="containsText" text="Yes">
      <formula>NOT(ISERROR(SEARCH("Yes",D34)))</formula>
    </cfRule>
  </conditionalFormatting>
  <conditionalFormatting sqref="D45">
    <cfRule type="containsText" dxfId="71" priority="29" operator="containsText" text="no">
      <formula>NOT(ISERROR(SEARCH("no",D45)))</formula>
    </cfRule>
    <cfRule type="containsText" dxfId="70" priority="30" operator="containsText" text="Yes">
      <formula>NOT(ISERROR(SEARCH("Yes",D45)))</formula>
    </cfRule>
  </conditionalFormatting>
  <conditionalFormatting sqref="D46">
    <cfRule type="containsText" dxfId="69" priority="27" operator="containsText" text="no">
      <formula>NOT(ISERROR(SEARCH("no",D46)))</formula>
    </cfRule>
    <cfRule type="containsText" dxfId="68" priority="28" operator="containsText" text="Yes">
      <formula>NOT(ISERROR(SEARCH("Yes",D46)))</formula>
    </cfRule>
  </conditionalFormatting>
  <conditionalFormatting sqref="D48">
    <cfRule type="containsText" dxfId="67" priority="23" operator="containsText" text="no">
      <formula>NOT(ISERROR(SEARCH("no",D48)))</formula>
    </cfRule>
    <cfRule type="containsText" dxfId="66" priority="24" operator="containsText" text="Yes">
      <formula>NOT(ISERROR(SEARCH("Yes",D48)))</formula>
    </cfRule>
  </conditionalFormatting>
  <conditionalFormatting sqref="D53:D1048576 D51 D38:D49 D1:D35">
    <cfRule type="containsText" dxfId="65" priority="21" operator="containsText" text="yes">
      <formula>NOT(ISERROR(SEARCH("yes",D1)))</formula>
    </cfRule>
    <cfRule type="containsText" dxfId="64" priority="22" operator="containsText" text="no">
      <formula>NOT(ISERROR(SEARCH("no",D1)))</formula>
    </cfRule>
  </conditionalFormatting>
  <conditionalFormatting sqref="F1:F2 F10:F11 F4:F8 F27:F37 F40 F43:F1048576 F16:F20 F22:F25">
    <cfRule type="containsText" dxfId="63" priority="12" operator="containsText" text="medium">
      <formula>NOT(ISERROR(SEARCH("medium",F1)))</formula>
    </cfRule>
    <cfRule type="containsText" dxfId="62" priority="16" operator="containsText" text="high">
      <formula>NOT(ISERROR(SEARCH("high",F1)))</formula>
    </cfRule>
    <cfRule type="containsText" dxfId="61" priority="20" operator="containsText" text="low">
      <formula>NOT(ISERROR(SEARCH("low",F1)))</formula>
    </cfRule>
  </conditionalFormatting>
  <conditionalFormatting sqref="D9">
    <cfRule type="containsText" dxfId="60" priority="10" operator="containsText" text="no">
      <formula>NOT(ISERROR(SEARCH("no",D9)))</formula>
    </cfRule>
    <cfRule type="containsText" dxfId="59" priority="11" operator="containsText" text="Yes">
      <formula>NOT(ISERROR(SEARCH("Yes",D9)))</formula>
    </cfRule>
  </conditionalFormatting>
  <conditionalFormatting sqref="F42">
    <cfRule type="containsText" dxfId="58" priority="1" operator="containsText" text="medium">
      <formula>NOT(ISERROR(SEARCH("medium",F42)))</formula>
    </cfRule>
    <cfRule type="containsText" dxfId="57" priority="2" operator="containsText" text="high">
      <formula>NOT(ISERROR(SEARCH("high",F42)))</formula>
    </cfRule>
    <cfRule type="containsText" dxfId="56" priority="3" operator="containsText" text="low">
      <formula>NOT(ISERROR(SEARCH("low",F42)))</formula>
    </cfRule>
  </conditionalFormatting>
  <pageMargins left="0.7" right="0.7" top="0.75" bottom="0.75" header="0.3" footer="0.3"/>
  <pageSetup scale="33" fitToHeight="2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3"/>
  <sheetViews>
    <sheetView zoomScale="70" zoomScaleNormal="70" zoomScalePageLayoutView="79" workbookViewId="0"/>
  </sheetViews>
  <sheetFormatPr defaultColWidth="10.875" defaultRowHeight="15.75" x14ac:dyDescent="0.25"/>
  <cols>
    <col min="1" max="1" width="5.875" customWidth="1"/>
    <col min="2" max="2" width="44.625" customWidth="1"/>
    <col min="3" max="3" width="29.625" style="8" customWidth="1"/>
    <col min="4" max="4" width="39.375" style="8" customWidth="1"/>
    <col min="5" max="5" width="8.375" style="4" bestFit="1" customWidth="1"/>
    <col min="6" max="6" width="22" style="4" bestFit="1" customWidth="1"/>
    <col min="7" max="7" width="23.375" style="4" customWidth="1"/>
    <col min="8" max="8" width="17.125" style="4" bestFit="1" customWidth="1"/>
    <col min="9" max="9" width="22" style="8" bestFit="1" customWidth="1"/>
    <col min="10" max="10" width="55.625" customWidth="1"/>
  </cols>
  <sheetData>
    <row r="1" spans="1:10" x14ac:dyDescent="0.25">
      <c r="B1" s="2" t="s">
        <v>157</v>
      </c>
      <c r="C1" s="24"/>
      <c r="D1" s="7" t="s">
        <v>100</v>
      </c>
      <c r="F1" s="26" t="s">
        <v>99</v>
      </c>
      <c r="G1" s="8"/>
      <c r="I1" s="4"/>
      <c r="J1" s="39" t="s">
        <v>196</v>
      </c>
    </row>
    <row r="2" spans="1:10" x14ac:dyDescent="0.25">
      <c r="B2" s="20" t="s">
        <v>158</v>
      </c>
      <c r="C2"/>
      <c r="D2" s="8" t="s">
        <v>17</v>
      </c>
      <c r="F2" s="8" t="s">
        <v>98</v>
      </c>
      <c r="G2" s="8"/>
      <c r="I2" s="4"/>
      <c r="J2" s="8"/>
    </row>
    <row r="3" spans="1:10" x14ac:dyDescent="0.25">
      <c r="B3" s="19" t="s">
        <v>159</v>
      </c>
      <c r="C3"/>
      <c r="D3" s="8" t="s">
        <v>181</v>
      </c>
      <c r="F3" s="33" t="s">
        <v>18</v>
      </c>
      <c r="G3" s="34"/>
      <c r="I3" s="4"/>
      <c r="J3" s="8"/>
    </row>
    <row r="4" spans="1:10" x14ac:dyDescent="0.25">
      <c r="C4"/>
      <c r="F4" s="8" t="s">
        <v>156</v>
      </c>
      <c r="G4" s="8"/>
      <c r="I4" s="4"/>
      <c r="J4" s="8"/>
    </row>
    <row r="5" spans="1:10" x14ac:dyDescent="0.25">
      <c r="C5"/>
      <c r="F5" s="8"/>
      <c r="G5" s="8"/>
      <c r="I5" s="4"/>
      <c r="J5" s="8"/>
    </row>
    <row r="6" spans="1:10" x14ac:dyDescent="0.25">
      <c r="A6" s="2" t="s">
        <v>8</v>
      </c>
      <c r="B6" s="2" t="s">
        <v>102</v>
      </c>
      <c r="C6" s="2" t="s">
        <v>101</v>
      </c>
      <c r="D6" s="7" t="s">
        <v>198</v>
      </c>
      <c r="E6" s="3" t="s">
        <v>12</v>
      </c>
      <c r="F6" s="7" t="s">
        <v>11</v>
      </c>
      <c r="G6" s="3" t="s">
        <v>154</v>
      </c>
      <c r="H6" s="3" t="s">
        <v>155</v>
      </c>
      <c r="I6" s="3" t="s">
        <v>10</v>
      </c>
      <c r="J6" s="7" t="s">
        <v>9</v>
      </c>
    </row>
    <row r="7" spans="1:10" ht="15.95" customHeight="1" x14ac:dyDescent="0.25">
      <c r="A7" s="4">
        <v>1</v>
      </c>
      <c r="B7" t="s">
        <v>107</v>
      </c>
      <c r="C7" t="s">
        <v>150</v>
      </c>
      <c r="D7" s="8" t="s">
        <v>17</v>
      </c>
      <c r="E7" s="5">
        <v>5</v>
      </c>
      <c r="F7" s="4" t="s">
        <v>16</v>
      </c>
      <c r="G7" s="4">
        <f>H7+6.2+2.4</f>
        <v>33.9</v>
      </c>
      <c r="H7" s="4">
        <f>I7</f>
        <v>25.3</v>
      </c>
      <c r="I7" s="4">
        <v>25.3</v>
      </c>
      <c r="J7" s="15" t="s">
        <v>86</v>
      </c>
    </row>
    <row r="8" spans="1:10" x14ac:dyDescent="0.25">
      <c r="A8" s="4">
        <v>2</v>
      </c>
      <c r="B8" s="20" t="s">
        <v>87</v>
      </c>
      <c r="C8" s="8" t="s">
        <v>106</v>
      </c>
      <c r="D8" s="8" t="s">
        <v>17</v>
      </c>
      <c r="E8" s="5" t="s">
        <v>20</v>
      </c>
      <c r="F8" s="4" t="s">
        <v>19</v>
      </c>
      <c r="G8" s="4">
        <f>H8+2.4</f>
        <v>37.699999999999996</v>
      </c>
      <c r="H8" s="4">
        <f t="shared" ref="H8:H33" si="0">I8-I7</f>
        <v>35.299999999999997</v>
      </c>
      <c r="I8" s="4">
        <v>60.6</v>
      </c>
      <c r="J8" s="8"/>
    </row>
    <row r="9" spans="1:10" x14ac:dyDescent="0.25">
      <c r="A9" s="4">
        <v>3</v>
      </c>
      <c r="B9" t="s">
        <v>234</v>
      </c>
      <c r="C9" s="8" t="s">
        <v>106</v>
      </c>
      <c r="D9" s="8" t="s">
        <v>17</v>
      </c>
      <c r="E9" s="5" t="s">
        <v>20</v>
      </c>
      <c r="F9" s="4" t="s">
        <v>16</v>
      </c>
      <c r="G9" s="4">
        <f>H9+0.1</f>
        <v>33.200000000000003</v>
      </c>
      <c r="H9" s="4">
        <f t="shared" si="0"/>
        <v>33.1</v>
      </c>
      <c r="I9" s="4">
        <v>93.7</v>
      </c>
      <c r="J9" s="8" t="s">
        <v>88</v>
      </c>
    </row>
    <row r="10" spans="1:10" x14ac:dyDescent="0.25">
      <c r="A10" s="4">
        <v>4</v>
      </c>
      <c r="B10" s="19" t="s">
        <v>89</v>
      </c>
      <c r="C10" t="s">
        <v>186</v>
      </c>
      <c r="D10" s="8" t="s">
        <v>25</v>
      </c>
      <c r="E10" s="4" t="s">
        <v>24</v>
      </c>
      <c r="F10" s="35" t="s">
        <v>18</v>
      </c>
      <c r="G10" s="4">
        <f>H10+0.1</f>
        <v>52.20000000000001</v>
      </c>
      <c r="H10" s="4">
        <f t="shared" si="0"/>
        <v>52.100000000000009</v>
      </c>
      <c r="I10" s="4">
        <v>145.80000000000001</v>
      </c>
      <c r="J10" s="8" t="s">
        <v>243</v>
      </c>
    </row>
    <row r="11" spans="1:10" x14ac:dyDescent="0.25">
      <c r="A11" s="4">
        <v>5</v>
      </c>
      <c r="B11" t="s">
        <v>70</v>
      </c>
      <c r="C11" t="s">
        <v>186</v>
      </c>
      <c r="D11" s="8" t="s">
        <v>25</v>
      </c>
      <c r="E11" s="4" t="s">
        <v>24</v>
      </c>
      <c r="F11" s="35" t="s">
        <v>18</v>
      </c>
      <c r="G11" s="4">
        <f t="shared" ref="G9:G14" si="1">H11</f>
        <v>0</v>
      </c>
      <c r="H11" s="4">
        <f t="shared" si="0"/>
        <v>0</v>
      </c>
      <c r="I11" s="4">
        <v>145.80000000000001</v>
      </c>
      <c r="J11" s="8" t="s">
        <v>38</v>
      </c>
    </row>
    <row r="12" spans="1:10" x14ac:dyDescent="0.25">
      <c r="A12" s="4">
        <v>6</v>
      </c>
      <c r="B12" s="20" t="s">
        <v>30</v>
      </c>
      <c r="C12" s="8" t="s">
        <v>106</v>
      </c>
      <c r="D12" s="8" t="s">
        <v>153</v>
      </c>
      <c r="E12" s="5" t="s">
        <v>29</v>
      </c>
      <c r="F12" s="4" t="s">
        <v>16</v>
      </c>
      <c r="G12" s="4">
        <f t="shared" si="1"/>
        <v>45</v>
      </c>
      <c r="H12" s="4">
        <f t="shared" si="0"/>
        <v>45</v>
      </c>
      <c r="I12" s="10">
        <v>190.8</v>
      </c>
      <c r="J12" s="8"/>
    </row>
    <row r="13" spans="1:10" x14ac:dyDescent="0.25">
      <c r="A13" s="4">
        <v>7</v>
      </c>
      <c r="B13" s="20" t="s">
        <v>90</v>
      </c>
      <c r="C13" s="8" t="s">
        <v>106</v>
      </c>
      <c r="D13" s="8" t="s">
        <v>17</v>
      </c>
      <c r="E13" s="4" t="s">
        <v>20</v>
      </c>
      <c r="F13" s="4" t="s">
        <v>16</v>
      </c>
      <c r="G13" s="4">
        <f t="shared" si="1"/>
        <v>40.199999999999989</v>
      </c>
      <c r="H13" s="4">
        <f t="shared" si="0"/>
        <v>40.199999999999989</v>
      </c>
      <c r="I13" s="4">
        <v>231</v>
      </c>
      <c r="J13" s="8" t="s">
        <v>227</v>
      </c>
    </row>
    <row r="14" spans="1:10" x14ac:dyDescent="0.25">
      <c r="A14" s="4">
        <v>8</v>
      </c>
      <c r="B14" s="20" t="s">
        <v>34</v>
      </c>
      <c r="C14" s="8" t="s">
        <v>106</v>
      </c>
      <c r="D14" s="8" t="s">
        <v>17</v>
      </c>
      <c r="E14" s="4" t="s">
        <v>20</v>
      </c>
      <c r="F14" s="4" t="s">
        <v>16</v>
      </c>
      <c r="G14" s="4">
        <f t="shared" si="1"/>
        <v>38.399999999999977</v>
      </c>
      <c r="H14" s="4">
        <f t="shared" si="0"/>
        <v>38.399999999999977</v>
      </c>
      <c r="I14" s="4">
        <v>269.39999999999998</v>
      </c>
      <c r="J14" s="8"/>
    </row>
    <row r="15" spans="1:10" x14ac:dyDescent="0.25">
      <c r="A15" s="4">
        <v>9</v>
      </c>
      <c r="B15" s="20" t="s">
        <v>91</v>
      </c>
      <c r="C15" s="8" t="s">
        <v>106</v>
      </c>
      <c r="D15" s="8" t="s">
        <v>17</v>
      </c>
      <c r="E15" s="4" t="s">
        <v>20</v>
      </c>
      <c r="F15" s="4" t="s">
        <v>16</v>
      </c>
      <c r="G15" s="4">
        <f>H15</f>
        <v>35.700000000000045</v>
      </c>
      <c r="H15" s="4">
        <f t="shared" si="0"/>
        <v>35.700000000000045</v>
      </c>
      <c r="I15" s="4">
        <v>305.10000000000002</v>
      </c>
      <c r="J15" s="40" t="s">
        <v>213</v>
      </c>
    </row>
    <row r="16" spans="1:10" x14ac:dyDescent="0.25">
      <c r="A16" s="4">
        <v>10</v>
      </c>
      <c r="B16" s="19" t="s">
        <v>126</v>
      </c>
      <c r="C16" s="8" t="s">
        <v>115</v>
      </c>
      <c r="D16" s="8" t="s">
        <v>37</v>
      </c>
      <c r="E16" s="9">
        <v>31</v>
      </c>
      <c r="F16" s="4" t="s">
        <v>14</v>
      </c>
      <c r="G16" s="4">
        <f>H16+0.3</f>
        <v>33.799999999999997</v>
      </c>
      <c r="H16" s="4">
        <f t="shared" si="0"/>
        <v>33.5</v>
      </c>
      <c r="I16" s="4">
        <v>338.6</v>
      </c>
      <c r="J16" s="8" t="s">
        <v>92</v>
      </c>
    </row>
    <row r="17" spans="1:10" x14ac:dyDescent="0.25">
      <c r="A17" s="4">
        <v>11</v>
      </c>
      <c r="B17" t="s">
        <v>127</v>
      </c>
      <c r="C17" s="8" t="s">
        <v>115</v>
      </c>
      <c r="D17" s="8" t="s">
        <v>37</v>
      </c>
      <c r="E17" s="9">
        <v>31</v>
      </c>
      <c r="F17" s="4" t="s">
        <v>14</v>
      </c>
      <c r="G17" s="4">
        <f>H17</f>
        <v>0</v>
      </c>
      <c r="H17" s="4">
        <f t="shared" si="0"/>
        <v>0</v>
      </c>
      <c r="I17" s="4">
        <v>338.6</v>
      </c>
      <c r="J17" s="8" t="s">
        <v>38</v>
      </c>
    </row>
    <row r="18" spans="1:10" x14ac:dyDescent="0.25">
      <c r="A18" s="4">
        <v>12</v>
      </c>
      <c r="B18" t="s">
        <v>129</v>
      </c>
      <c r="C18" s="8" t="s">
        <v>116</v>
      </c>
      <c r="D18" s="8" t="s">
        <v>151</v>
      </c>
      <c r="E18" s="36">
        <v>13.5</v>
      </c>
      <c r="F18" s="4" t="s">
        <v>16</v>
      </c>
      <c r="G18" s="4">
        <f>H18+0.3</f>
        <v>40.299999999999997</v>
      </c>
      <c r="H18" s="4">
        <f t="shared" si="0"/>
        <v>40</v>
      </c>
      <c r="I18" s="4">
        <v>378.6</v>
      </c>
      <c r="J18" s="8" t="s">
        <v>162</v>
      </c>
    </row>
    <row r="19" spans="1:10" x14ac:dyDescent="0.25">
      <c r="A19" s="4">
        <v>13</v>
      </c>
      <c r="B19" t="s">
        <v>131</v>
      </c>
      <c r="C19" t="s">
        <v>117</v>
      </c>
      <c r="D19" s="37" t="s">
        <v>151</v>
      </c>
      <c r="E19" s="9">
        <v>10</v>
      </c>
      <c r="F19" s="35" t="s">
        <v>18</v>
      </c>
      <c r="G19" s="4">
        <f>H19+0.3</f>
        <v>44.899999999999963</v>
      </c>
      <c r="H19" s="4">
        <f t="shared" si="0"/>
        <v>44.599999999999966</v>
      </c>
      <c r="I19" s="4">
        <v>423.2</v>
      </c>
      <c r="J19" s="8" t="s">
        <v>236</v>
      </c>
    </row>
    <row r="20" spans="1:10" x14ac:dyDescent="0.25">
      <c r="A20" s="4">
        <v>14</v>
      </c>
      <c r="B20" t="s">
        <v>193</v>
      </c>
      <c r="C20" s="8" t="s">
        <v>116</v>
      </c>
      <c r="D20" s="8" t="s">
        <v>151</v>
      </c>
      <c r="E20" s="36">
        <v>13.5</v>
      </c>
      <c r="F20" s="4" t="s">
        <v>14</v>
      </c>
      <c r="G20" s="4">
        <f>H20+0.5</f>
        <v>33.900000000000034</v>
      </c>
      <c r="H20" s="4">
        <f t="shared" si="0"/>
        <v>33.400000000000034</v>
      </c>
      <c r="I20" s="4">
        <v>456.6</v>
      </c>
      <c r="J20" s="8" t="s">
        <v>232</v>
      </c>
    </row>
    <row r="21" spans="1:10" x14ac:dyDescent="0.25">
      <c r="A21" s="4">
        <v>15</v>
      </c>
      <c r="B21" s="20" t="s">
        <v>41</v>
      </c>
      <c r="C21" s="8" t="s">
        <v>106</v>
      </c>
      <c r="D21" s="8" t="s">
        <v>17</v>
      </c>
      <c r="E21" s="4" t="s">
        <v>20</v>
      </c>
      <c r="F21" s="4" t="s">
        <v>16</v>
      </c>
      <c r="G21" s="4">
        <f>H21+0.2</f>
        <v>40.09999999999998</v>
      </c>
      <c r="H21" s="4">
        <f t="shared" si="0"/>
        <v>39.899999999999977</v>
      </c>
      <c r="I21" s="4">
        <v>496.5</v>
      </c>
      <c r="J21" s="8" t="s">
        <v>238</v>
      </c>
    </row>
    <row r="22" spans="1:10" x14ac:dyDescent="0.25">
      <c r="A22" s="4">
        <v>16</v>
      </c>
      <c r="B22" s="19" t="s">
        <v>43</v>
      </c>
      <c r="C22" s="8" t="s">
        <v>119</v>
      </c>
      <c r="D22" s="8" t="s">
        <v>25</v>
      </c>
      <c r="E22" s="5" t="s">
        <v>24</v>
      </c>
      <c r="F22" s="4" t="s">
        <v>14</v>
      </c>
      <c r="G22" s="4">
        <f>H22+0.2</f>
        <v>45.2</v>
      </c>
      <c r="H22" s="4">
        <f t="shared" si="0"/>
        <v>45</v>
      </c>
      <c r="I22" s="4">
        <v>541.5</v>
      </c>
      <c r="J22" s="8" t="s">
        <v>93</v>
      </c>
    </row>
    <row r="23" spans="1:10" x14ac:dyDescent="0.25">
      <c r="A23" s="4">
        <v>17</v>
      </c>
      <c r="B23" s="20" t="s">
        <v>187</v>
      </c>
      <c r="C23" s="8" t="s">
        <v>119</v>
      </c>
      <c r="D23" s="8" t="s">
        <v>152</v>
      </c>
      <c r="E23" s="36">
        <v>13.5</v>
      </c>
      <c r="F23" s="4" t="s">
        <v>19</v>
      </c>
      <c r="G23" s="4">
        <f>H23</f>
        <v>6.3999999999999773</v>
      </c>
      <c r="H23" s="4">
        <f t="shared" si="0"/>
        <v>6.3999999999999773</v>
      </c>
      <c r="I23" s="4">
        <v>547.9</v>
      </c>
      <c r="J23" s="8" t="s">
        <v>190</v>
      </c>
    </row>
    <row r="24" spans="1:10" x14ac:dyDescent="0.25">
      <c r="A24" s="4">
        <v>18</v>
      </c>
      <c r="B24" s="20" t="s">
        <v>163</v>
      </c>
      <c r="C24" s="8" t="s">
        <v>119</v>
      </c>
      <c r="D24" s="8" t="s">
        <v>17</v>
      </c>
      <c r="E24" s="5" t="s">
        <v>20</v>
      </c>
      <c r="F24" s="4" t="s">
        <v>19</v>
      </c>
      <c r="G24" s="4">
        <f>H24</f>
        <v>36.700000000000045</v>
      </c>
      <c r="H24" s="4">
        <f t="shared" si="0"/>
        <v>36.700000000000045</v>
      </c>
      <c r="I24" s="4">
        <v>584.6</v>
      </c>
      <c r="J24" s="8" t="s">
        <v>239</v>
      </c>
    </row>
    <row r="25" spans="1:10" x14ac:dyDescent="0.25">
      <c r="A25" s="4">
        <v>19</v>
      </c>
      <c r="B25" s="20" t="s">
        <v>135</v>
      </c>
      <c r="C25" s="8" t="s">
        <v>116</v>
      </c>
      <c r="D25" s="8" t="s">
        <v>152</v>
      </c>
      <c r="E25" s="36">
        <v>13.5</v>
      </c>
      <c r="F25" s="4" t="s">
        <v>19</v>
      </c>
      <c r="G25" s="4">
        <f>H25</f>
        <v>40.100000000000023</v>
      </c>
      <c r="H25" s="4">
        <f t="shared" si="0"/>
        <v>40.100000000000023</v>
      </c>
      <c r="I25" s="4">
        <v>624.70000000000005</v>
      </c>
      <c r="J25" s="8" t="s">
        <v>94</v>
      </c>
    </row>
    <row r="26" spans="1:10" ht="15" customHeight="1" x14ac:dyDescent="0.25">
      <c r="A26" s="4">
        <v>20</v>
      </c>
      <c r="B26" s="19" t="s">
        <v>46</v>
      </c>
      <c r="C26" s="8" t="s">
        <v>116</v>
      </c>
      <c r="D26" s="8" t="s">
        <v>25</v>
      </c>
      <c r="E26" s="5" t="s">
        <v>24</v>
      </c>
      <c r="F26" s="4" t="s">
        <v>14</v>
      </c>
      <c r="G26" s="4">
        <f>H26+1.5</f>
        <v>24.599999999999909</v>
      </c>
      <c r="H26" s="4">
        <f t="shared" si="0"/>
        <v>23.099999999999909</v>
      </c>
      <c r="I26" s="4">
        <v>647.79999999999995</v>
      </c>
      <c r="J26" s="13" t="s">
        <v>47</v>
      </c>
    </row>
    <row r="27" spans="1:10" x14ac:dyDescent="0.25">
      <c r="A27" s="4">
        <v>21</v>
      </c>
      <c r="B27" t="s">
        <v>48</v>
      </c>
      <c r="C27" s="8" t="s">
        <v>116</v>
      </c>
      <c r="D27" s="8" t="s">
        <v>25</v>
      </c>
      <c r="E27" s="5" t="s">
        <v>24</v>
      </c>
      <c r="F27" s="4" t="s">
        <v>14</v>
      </c>
      <c r="G27" s="4">
        <f>H27</f>
        <v>0</v>
      </c>
      <c r="H27" s="4">
        <f t="shared" si="0"/>
        <v>0</v>
      </c>
      <c r="I27" s="4">
        <v>647.79999999999995</v>
      </c>
      <c r="J27" s="8" t="s">
        <v>38</v>
      </c>
    </row>
    <row r="28" spans="1:10" x14ac:dyDescent="0.25">
      <c r="A28" s="4">
        <v>22</v>
      </c>
      <c r="B28" s="20" t="s">
        <v>50</v>
      </c>
      <c r="C28" s="8" t="s">
        <v>106</v>
      </c>
      <c r="D28" s="8" t="s">
        <v>17</v>
      </c>
      <c r="E28" s="5" t="s">
        <v>29</v>
      </c>
      <c r="F28" s="35" t="s">
        <v>18</v>
      </c>
      <c r="G28" s="4">
        <f>H28+1.5</f>
        <v>32.300000000000068</v>
      </c>
      <c r="H28" s="4">
        <f t="shared" si="0"/>
        <v>30.800000000000068</v>
      </c>
      <c r="I28" s="4">
        <v>678.6</v>
      </c>
      <c r="J28" s="8" t="s">
        <v>222</v>
      </c>
    </row>
    <row r="29" spans="1:10" x14ac:dyDescent="0.25">
      <c r="A29" s="4">
        <v>23</v>
      </c>
      <c r="B29" t="s">
        <v>137</v>
      </c>
      <c r="C29" s="8" t="s">
        <v>121</v>
      </c>
      <c r="D29" s="8" t="s">
        <v>182</v>
      </c>
      <c r="E29" s="36">
        <v>13.5</v>
      </c>
      <c r="F29" s="4" t="s">
        <v>16</v>
      </c>
      <c r="G29" s="4">
        <f>H29+2</f>
        <v>32.799999999999955</v>
      </c>
      <c r="H29" s="4">
        <f t="shared" si="0"/>
        <v>30.799999999999955</v>
      </c>
      <c r="I29" s="4">
        <v>709.4</v>
      </c>
      <c r="J29" s="8" t="s">
        <v>240</v>
      </c>
    </row>
    <row r="30" spans="1:10" x14ac:dyDescent="0.25">
      <c r="A30" s="4">
        <v>24</v>
      </c>
      <c r="B30" t="s">
        <v>139</v>
      </c>
      <c r="C30" s="8" t="s">
        <v>121</v>
      </c>
      <c r="D30" s="8" t="s">
        <v>151</v>
      </c>
      <c r="E30" s="36">
        <v>13.5</v>
      </c>
      <c r="F30" s="4" t="s">
        <v>52</v>
      </c>
      <c r="G30" s="4">
        <f>H30+2</f>
        <v>38.5</v>
      </c>
      <c r="H30" s="4">
        <f t="shared" si="0"/>
        <v>36.5</v>
      </c>
      <c r="I30" s="4">
        <v>745.9</v>
      </c>
      <c r="J30" s="32" t="s">
        <v>188</v>
      </c>
    </row>
    <row r="31" spans="1:10" x14ac:dyDescent="0.25">
      <c r="A31" s="4">
        <v>25</v>
      </c>
      <c r="B31" t="s">
        <v>141</v>
      </c>
      <c r="C31" s="8" t="s">
        <v>121</v>
      </c>
      <c r="D31" s="8" t="s">
        <v>151</v>
      </c>
      <c r="E31" s="36">
        <v>13.5</v>
      </c>
      <c r="F31" s="35" t="s">
        <v>18</v>
      </c>
      <c r="G31" s="4">
        <f>H31</f>
        <v>39.5</v>
      </c>
      <c r="H31" s="4">
        <f t="shared" si="0"/>
        <v>39.5</v>
      </c>
      <c r="I31" s="4">
        <v>785.4</v>
      </c>
      <c r="J31" s="8"/>
    </row>
    <row r="32" spans="1:10" x14ac:dyDescent="0.25">
      <c r="A32" s="4">
        <v>26</v>
      </c>
      <c r="B32" s="19" t="s">
        <v>54</v>
      </c>
      <c r="C32" s="8" t="s">
        <v>121</v>
      </c>
      <c r="D32" s="8" t="s">
        <v>25</v>
      </c>
      <c r="E32" s="5" t="s">
        <v>24</v>
      </c>
      <c r="F32" s="4" t="s">
        <v>14</v>
      </c>
      <c r="G32" s="4">
        <f>H32</f>
        <v>51.300000000000068</v>
      </c>
      <c r="H32" s="4">
        <f t="shared" si="0"/>
        <v>51.300000000000068</v>
      </c>
      <c r="I32" s="4">
        <v>836.7</v>
      </c>
      <c r="J32" s="8" t="s">
        <v>242</v>
      </c>
    </row>
    <row r="33" spans="1:10" x14ac:dyDescent="0.25">
      <c r="A33" s="4">
        <v>27</v>
      </c>
      <c r="B33" t="s">
        <v>55</v>
      </c>
      <c r="C33" s="8" t="s">
        <v>121</v>
      </c>
      <c r="D33" s="8" t="s">
        <v>25</v>
      </c>
      <c r="E33" s="5" t="s">
        <v>24</v>
      </c>
      <c r="F33" s="4" t="s">
        <v>14</v>
      </c>
      <c r="G33" s="4">
        <f>H33</f>
        <v>0</v>
      </c>
      <c r="H33" s="4">
        <f t="shared" si="0"/>
        <v>0</v>
      </c>
      <c r="I33" s="4">
        <v>836.7</v>
      </c>
      <c r="J33" s="8" t="s">
        <v>38</v>
      </c>
    </row>
    <row r="34" spans="1:10" x14ac:dyDescent="0.25">
      <c r="A34" s="4">
        <v>28</v>
      </c>
      <c r="B34" s="20" t="s">
        <v>177</v>
      </c>
      <c r="C34" s="8" t="s">
        <v>121</v>
      </c>
      <c r="D34" s="8" t="s">
        <v>152</v>
      </c>
      <c r="E34" s="36">
        <v>13.5</v>
      </c>
      <c r="F34" s="4" t="s">
        <v>19</v>
      </c>
      <c r="G34" s="4">
        <f>H34+0.2</f>
        <v>48.299999999999912</v>
      </c>
      <c r="H34" s="4">
        <f>I34-I33</f>
        <v>48.099999999999909</v>
      </c>
      <c r="I34" s="4">
        <v>884.8</v>
      </c>
      <c r="J34" s="8" t="s">
        <v>241</v>
      </c>
    </row>
    <row r="35" spans="1:10" x14ac:dyDescent="0.25">
      <c r="A35" s="4">
        <v>29</v>
      </c>
      <c r="B35" s="20" t="s">
        <v>144</v>
      </c>
      <c r="C35" s="8" t="s">
        <v>165</v>
      </c>
      <c r="D35" s="8" t="s">
        <v>17</v>
      </c>
      <c r="E35" s="5" t="s">
        <v>20</v>
      </c>
      <c r="F35" s="4" t="s">
        <v>19</v>
      </c>
      <c r="G35" s="4">
        <f>H35+0.2</f>
        <v>40.500000000000071</v>
      </c>
      <c r="H35" s="4">
        <f t="shared" ref="H35:H42" si="2">I35-I34</f>
        <v>40.300000000000068</v>
      </c>
      <c r="I35" s="4">
        <v>925.1</v>
      </c>
      <c r="J35" s="8" t="s">
        <v>229</v>
      </c>
    </row>
    <row r="36" spans="1:10" x14ac:dyDescent="0.25">
      <c r="A36" s="4">
        <v>30</v>
      </c>
      <c r="B36" t="s">
        <v>146</v>
      </c>
      <c r="C36" s="8" t="s">
        <v>121</v>
      </c>
      <c r="D36" s="8" t="s">
        <v>182</v>
      </c>
      <c r="E36" s="36">
        <v>13.5</v>
      </c>
      <c r="F36" s="4" t="s">
        <v>16</v>
      </c>
      <c r="G36" s="4">
        <f>H36</f>
        <v>34.699999999999932</v>
      </c>
      <c r="H36" s="4">
        <f t="shared" si="2"/>
        <v>34.699999999999932</v>
      </c>
      <c r="I36" s="4">
        <v>959.8</v>
      </c>
      <c r="J36" s="37" t="s">
        <v>208</v>
      </c>
    </row>
    <row r="37" spans="1:10" x14ac:dyDescent="0.25">
      <c r="A37" s="4">
        <v>31</v>
      </c>
      <c r="B37" s="20" t="s">
        <v>178</v>
      </c>
      <c r="C37" t="s">
        <v>123</v>
      </c>
      <c r="D37" s="8" t="s">
        <v>153</v>
      </c>
      <c r="E37" s="4" t="s">
        <v>29</v>
      </c>
      <c r="F37" s="4" t="s">
        <v>19</v>
      </c>
      <c r="G37" s="4">
        <f>H37</f>
        <v>34.900000000000091</v>
      </c>
      <c r="H37" s="4">
        <f t="shared" si="2"/>
        <v>34.900000000000091</v>
      </c>
      <c r="I37" s="4">
        <v>994.7</v>
      </c>
      <c r="J37" s="8" t="s">
        <v>209</v>
      </c>
    </row>
    <row r="38" spans="1:10" x14ac:dyDescent="0.25">
      <c r="A38" s="4">
        <v>32</v>
      </c>
      <c r="B38" s="20" t="s">
        <v>95</v>
      </c>
      <c r="C38" s="8" t="s">
        <v>106</v>
      </c>
      <c r="D38" s="8" t="s">
        <v>17</v>
      </c>
      <c r="E38" s="4" t="s">
        <v>20</v>
      </c>
      <c r="F38" s="4" t="s">
        <v>19</v>
      </c>
      <c r="G38" s="4">
        <f>H38</f>
        <v>33.200000000000045</v>
      </c>
      <c r="H38" s="4">
        <f t="shared" si="2"/>
        <v>33.200000000000045</v>
      </c>
      <c r="I38" s="4">
        <v>1027.9000000000001</v>
      </c>
      <c r="J38" s="8" t="s">
        <v>230</v>
      </c>
    </row>
    <row r="39" spans="1:10" x14ac:dyDescent="0.25">
      <c r="A39" s="4">
        <v>33</v>
      </c>
      <c r="B39" s="20" t="s">
        <v>175</v>
      </c>
      <c r="C39" t="s">
        <v>123</v>
      </c>
      <c r="D39" s="8" t="s">
        <v>153</v>
      </c>
      <c r="E39" s="4" t="s">
        <v>29</v>
      </c>
      <c r="F39" s="4" t="s">
        <v>19</v>
      </c>
      <c r="G39" s="4">
        <f>H39</f>
        <v>35.699999999999818</v>
      </c>
      <c r="H39" s="4">
        <f t="shared" si="2"/>
        <v>35.699999999999818</v>
      </c>
      <c r="I39" s="4">
        <v>1063.5999999999999</v>
      </c>
      <c r="J39" s="8"/>
    </row>
    <row r="40" spans="1:10" x14ac:dyDescent="0.25">
      <c r="A40" s="4">
        <v>34</v>
      </c>
      <c r="B40" t="s">
        <v>147</v>
      </c>
      <c r="C40" t="s">
        <v>124</v>
      </c>
      <c r="D40" s="8" t="s">
        <v>17</v>
      </c>
      <c r="E40" s="5">
        <v>5</v>
      </c>
      <c r="F40" s="4" t="s">
        <v>16</v>
      </c>
      <c r="G40" s="4">
        <f>H40</f>
        <v>30</v>
      </c>
      <c r="H40" s="4">
        <f t="shared" si="2"/>
        <v>30</v>
      </c>
      <c r="I40" s="4">
        <v>1093.5999999999999</v>
      </c>
      <c r="J40" s="8" t="s">
        <v>61</v>
      </c>
    </row>
    <row r="41" spans="1:10" x14ac:dyDescent="0.25">
      <c r="A41" s="4">
        <v>35</v>
      </c>
      <c r="B41" s="20" t="s">
        <v>96</v>
      </c>
      <c r="C41" s="8" t="s">
        <v>106</v>
      </c>
      <c r="D41" s="8" t="s">
        <v>17</v>
      </c>
      <c r="E41" s="4" t="s">
        <v>20</v>
      </c>
      <c r="F41" s="4" t="s">
        <v>19</v>
      </c>
      <c r="G41" s="4">
        <v>50</v>
      </c>
      <c r="H41" s="4">
        <f t="shared" si="2"/>
        <v>0</v>
      </c>
      <c r="I41" s="4">
        <v>1093.5999999999999</v>
      </c>
      <c r="J41" s="8" t="s">
        <v>97</v>
      </c>
    </row>
    <row r="42" spans="1:10" x14ac:dyDescent="0.25">
      <c r="A42" s="4">
        <v>36</v>
      </c>
      <c r="B42" t="s">
        <v>65</v>
      </c>
      <c r="C42" s="8" t="s">
        <v>106</v>
      </c>
      <c r="D42" s="8" t="s">
        <v>17</v>
      </c>
      <c r="E42" s="4" t="s">
        <v>20</v>
      </c>
      <c r="F42" s="4" t="s">
        <v>19</v>
      </c>
      <c r="G42" s="4">
        <v>50</v>
      </c>
      <c r="H42" s="4">
        <f t="shared" si="2"/>
        <v>0</v>
      </c>
      <c r="I42" s="4">
        <v>1093.5999999999999</v>
      </c>
      <c r="J42" s="8" t="s">
        <v>85</v>
      </c>
    </row>
    <row r="43" spans="1:10" x14ac:dyDescent="0.25">
      <c r="A43" s="1"/>
      <c r="B43" s="7" t="s">
        <v>67</v>
      </c>
      <c r="C43" s="6"/>
      <c r="D43" s="6"/>
      <c r="E43" s="11">
        <f>SUM(E7:E42)+30</f>
        <v>233.5</v>
      </c>
      <c r="F43" s="6"/>
      <c r="G43" s="6">
        <f>SUM(G7:G42)</f>
        <v>1214</v>
      </c>
      <c r="H43" s="6"/>
      <c r="I43" s="6">
        <v>1093.5999999999999</v>
      </c>
      <c r="J43" s="1"/>
    </row>
  </sheetData>
  <conditionalFormatting sqref="F1:F2 F4:F6">
    <cfRule type="containsText" dxfId="55" priority="61" operator="containsText" text="Low">
      <formula>NOT(ISERROR(SEARCH("Low",F1)))</formula>
    </cfRule>
    <cfRule type="containsText" dxfId="54" priority="62" operator="containsText" text="Medium">
      <formula>NOT(ISERROR(SEARCH("Medium",F1)))</formula>
    </cfRule>
    <cfRule type="containsText" dxfId="53" priority="63" operator="containsText" text="High">
      <formula>NOT(ISERROR(SEARCH("High",F1)))</formula>
    </cfRule>
  </conditionalFormatting>
  <conditionalFormatting sqref="D1:D6">
    <cfRule type="containsText" dxfId="52" priority="59" operator="containsText" text="no">
      <formula>NOT(ISERROR(SEARCH("no",D1)))</formula>
    </cfRule>
    <cfRule type="containsText" dxfId="51" priority="60" operator="containsText" text="Yes">
      <formula>NOT(ISERROR(SEARCH("Yes",D1)))</formula>
    </cfRule>
  </conditionalFormatting>
  <conditionalFormatting sqref="D1:D11 D13:D17 D21:D22 D32:D33 D35 D26:D28 D24 D38 D40:D1048576">
    <cfRule type="containsText" dxfId="50" priority="57" operator="containsText" text="Yes">
      <formula>NOT(ISERROR(SEARCH("Yes",D1)))</formula>
    </cfRule>
    <cfRule type="containsText" dxfId="49" priority="58" operator="containsText" text="No">
      <formula>NOT(ISERROR(SEARCH("No",D1)))</formula>
    </cfRule>
  </conditionalFormatting>
  <conditionalFormatting sqref="F1:F2 F4:F9 F12:F18 F29:F30 F32:F1048576 F20:F27">
    <cfRule type="containsText" dxfId="48" priority="49" operator="containsText" text="High">
      <formula>NOT(ISERROR(SEARCH("High",F1)))</formula>
    </cfRule>
    <cfRule type="containsText" dxfId="47" priority="51" operator="containsText" text="Medium">
      <formula>NOT(ISERROR(SEARCH("Medium",F1)))</formula>
    </cfRule>
    <cfRule type="containsText" dxfId="46" priority="56" operator="containsText" text="Low">
      <formula>NOT(ISERROR(SEARCH("Low",F1)))</formula>
    </cfRule>
  </conditionalFormatting>
  <conditionalFormatting sqref="D12">
    <cfRule type="containsText" dxfId="45" priority="47" operator="containsText" text="no">
      <formula>NOT(ISERROR(SEARCH("no",D12)))</formula>
    </cfRule>
    <cfRule type="containsText" dxfId="44" priority="48" operator="containsText" text="Yes">
      <formula>NOT(ISERROR(SEARCH("Yes",D12)))</formula>
    </cfRule>
  </conditionalFormatting>
  <conditionalFormatting sqref="D12">
    <cfRule type="containsText" dxfId="43" priority="45" operator="containsText" text="yes">
      <formula>NOT(ISERROR(SEARCH("yes",D12)))</formula>
    </cfRule>
    <cfRule type="containsText" dxfId="42" priority="46" operator="containsText" text="no">
      <formula>NOT(ISERROR(SEARCH("no",D12)))</formula>
    </cfRule>
  </conditionalFormatting>
  <conditionalFormatting sqref="D18:D19">
    <cfRule type="containsText" dxfId="41" priority="43" operator="containsText" text="no">
      <formula>NOT(ISERROR(SEARCH("no",D18)))</formula>
    </cfRule>
    <cfRule type="containsText" dxfId="40" priority="44" operator="containsText" text="Yes">
      <formula>NOT(ISERROR(SEARCH("Yes",D18)))</formula>
    </cfRule>
  </conditionalFormatting>
  <conditionalFormatting sqref="D18:D19">
    <cfRule type="containsText" dxfId="39" priority="41" operator="containsText" text="yes">
      <formula>NOT(ISERROR(SEARCH("yes",D18)))</formula>
    </cfRule>
    <cfRule type="containsText" dxfId="38" priority="42" operator="containsText" text="no">
      <formula>NOT(ISERROR(SEARCH("no",D18)))</formula>
    </cfRule>
  </conditionalFormatting>
  <conditionalFormatting sqref="D20">
    <cfRule type="containsText" dxfId="37" priority="39" operator="containsText" text="no">
      <formula>NOT(ISERROR(SEARCH("no",D20)))</formula>
    </cfRule>
    <cfRule type="containsText" dxfId="36" priority="40" operator="containsText" text="Yes">
      <formula>NOT(ISERROR(SEARCH("Yes",D20)))</formula>
    </cfRule>
  </conditionalFormatting>
  <conditionalFormatting sqref="D20">
    <cfRule type="containsText" dxfId="35" priority="37" operator="containsText" text="yes">
      <formula>NOT(ISERROR(SEARCH("yes",D20)))</formula>
    </cfRule>
    <cfRule type="containsText" dxfId="34" priority="38" operator="containsText" text="no">
      <formula>NOT(ISERROR(SEARCH("no",D20)))</formula>
    </cfRule>
  </conditionalFormatting>
  <conditionalFormatting sqref="D31">
    <cfRule type="containsText" dxfId="33" priority="35" operator="containsText" text="no">
      <formula>NOT(ISERROR(SEARCH("no",D31)))</formula>
    </cfRule>
    <cfRule type="containsText" dxfId="32" priority="36" operator="containsText" text="Yes">
      <formula>NOT(ISERROR(SEARCH("Yes",D31)))</formula>
    </cfRule>
  </conditionalFormatting>
  <conditionalFormatting sqref="D31">
    <cfRule type="containsText" dxfId="31" priority="33" operator="containsText" text="yes">
      <formula>NOT(ISERROR(SEARCH("yes",D31)))</formula>
    </cfRule>
    <cfRule type="containsText" dxfId="30" priority="34" operator="containsText" text="no">
      <formula>NOT(ISERROR(SEARCH("no",D31)))</formula>
    </cfRule>
  </conditionalFormatting>
  <conditionalFormatting sqref="D30">
    <cfRule type="containsText" dxfId="29" priority="31" operator="containsText" text="no">
      <formula>NOT(ISERROR(SEARCH("no",D30)))</formula>
    </cfRule>
    <cfRule type="containsText" dxfId="28" priority="32" operator="containsText" text="Yes">
      <formula>NOT(ISERROR(SEARCH("Yes",D30)))</formula>
    </cfRule>
  </conditionalFormatting>
  <conditionalFormatting sqref="D30">
    <cfRule type="containsText" dxfId="27" priority="29" operator="containsText" text="yes">
      <formula>NOT(ISERROR(SEARCH("yes",D30)))</formula>
    </cfRule>
    <cfRule type="containsText" dxfId="26" priority="30" operator="containsText" text="no">
      <formula>NOT(ISERROR(SEARCH("no",D30)))</formula>
    </cfRule>
  </conditionalFormatting>
  <conditionalFormatting sqref="D34">
    <cfRule type="containsText" dxfId="25" priority="27" operator="containsText" text="no">
      <formula>NOT(ISERROR(SEARCH("no",D34)))</formula>
    </cfRule>
    <cfRule type="containsText" dxfId="24" priority="28" operator="containsText" text="Yes">
      <formula>NOT(ISERROR(SEARCH("Yes",D34)))</formula>
    </cfRule>
  </conditionalFormatting>
  <conditionalFormatting sqref="D34">
    <cfRule type="containsText" dxfId="23" priority="25" operator="containsText" text="yes">
      <formula>NOT(ISERROR(SEARCH("yes",D34)))</formula>
    </cfRule>
    <cfRule type="containsText" dxfId="22" priority="26" operator="containsText" text="no">
      <formula>NOT(ISERROR(SEARCH("no",D34)))</formula>
    </cfRule>
  </conditionalFormatting>
  <conditionalFormatting sqref="D25">
    <cfRule type="containsText" dxfId="21" priority="23" operator="containsText" text="no">
      <formula>NOT(ISERROR(SEARCH("no",D25)))</formula>
    </cfRule>
    <cfRule type="containsText" dxfId="20" priority="24" operator="containsText" text="Yes">
      <formula>NOT(ISERROR(SEARCH("Yes",D25)))</formula>
    </cfRule>
  </conditionalFormatting>
  <conditionalFormatting sqref="D25">
    <cfRule type="containsText" dxfId="19" priority="21" operator="containsText" text="yes">
      <formula>NOT(ISERROR(SEARCH("yes",D25)))</formula>
    </cfRule>
    <cfRule type="containsText" dxfId="18" priority="22" operator="containsText" text="no">
      <formula>NOT(ISERROR(SEARCH("no",D25)))</formula>
    </cfRule>
  </conditionalFormatting>
  <conditionalFormatting sqref="D23">
    <cfRule type="containsText" dxfId="17" priority="19" operator="containsText" text="no">
      <formula>NOT(ISERROR(SEARCH("no",D23)))</formula>
    </cfRule>
    <cfRule type="containsText" dxfId="16" priority="20" operator="containsText" text="Yes">
      <formula>NOT(ISERROR(SEARCH("Yes",D23)))</formula>
    </cfRule>
  </conditionalFormatting>
  <conditionalFormatting sqref="D23">
    <cfRule type="containsText" dxfId="15" priority="17" operator="containsText" text="yes">
      <formula>NOT(ISERROR(SEARCH("yes",D23)))</formula>
    </cfRule>
    <cfRule type="containsText" dxfId="14" priority="18" operator="containsText" text="no">
      <formula>NOT(ISERROR(SEARCH("no",D23)))</formula>
    </cfRule>
  </conditionalFormatting>
  <conditionalFormatting sqref="D29">
    <cfRule type="containsText" dxfId="13" priority="15" operator="containsText" text="no">
      <formula>NOT(ISERROR(SEARCH("no",D29)))</formula>
    </cfRule>
    <cfRule type="containsText" dxfId="12" priority="16" operator="containsText" text="Yes">
      <formula>NOT(ISERROR(SEARCH("Yes",D29)))</formula>
    </cfRule>
  </conditionalFormatting>
  <conditionalFormatting sqref="D36">
    <cfRule type="containsText" dxfId="11" priority="11" operator="containsText" text="no">
      <formula>NOT(ISERROR(SEARCH("no",D36)))</formula>
    </cfRule>
    <cfRule type="containsText" dxfId="10" priority="12" operator="containsText" text="Yes">
      <formula>NOT(ISERROR(SEARCH("Yes",D36)))</formula>
    </cfRule>
  </conditionalFormatting>
  <conditionalFormatting sqref="D37">
    <cfRule type="containsText" dxfId="9" priority="9" operator="containsText" text="no">
      <formula>NOT(ISERROR(SEARCH("no",D37)))</formula>
    </cfRule>
    <cfRule type="containsText" dxfId="8" priority="10" operator="containsText" text="Yes">
      <formula>NOT(ISERROR(SEARCH("Yes",D37)))</formula>
    </cfRule>
  </conditionalFormatting>
  <conditionalFormatting sqref="D37">
    <cfRule type="containsText" dxfId="7" priority="7" operator="containsText" text="yes">
      <formula>NOT(ISERROR(SEARCH("yes",D37)))</formula>
    </cfRule>
    <cfRule type="containsText" dxfId="6" priority="8" operator="containsText" text="no">
      <formula>NOT(ISERROR(SEARCH("no",D37)))</formula>
    </cfRule>
  </conditionalFormatting>
  <conditionalFormatting sqref="D39">
    <cfRule type="containsText" dxfId="5" priority="5" operator="containsText" text="no">
      <formula>NOT(ISERROR(SEARCH("no",D39)))</formula>
    </cfRule>
    <cfRule type="containsText" dxfId="4" priority="6" operator="containsText" text="Yes">
      <formula>NOT(ISERROR(SEARCH("Yes",D39)))</formula>
    </cfRule>
  </conditionalFormatting>
  <conditionalFormatting sqref="D39">
    <cfRule type="containsText" dxfId="3" priority="3" operator="containsText" text="yes">
      <formula>NOT(ISERROR(SEARCH("yes",D39)))</formula>
    </cfRule>
    <cfRule type="containsText" dxfId="2" priority="4" operator="containsText" text="no">
      <formula>NOT(ISERROR(SEARCH("no",D39)))</formula>
    </cfRule>
  </conditionalFormatting>
  <conditionalFormatting sqref="C43">
    <cfRule type="containsText" dxfId="1" priority="1" operator="containsText" text="Yes">
      <formula>NOT(ISERROR(SEARCH("Yes",C43)))</formula>
    </cfRule>
    <cfRule type="containsText" dxfId="0" priority="2" operator="containsText" text="No">
      <formula>NOT(ISERROR(SEARCH("No",C43)))</formula>
    </cfRule>
  </conditionalFormatting>
  <pageMargins left="0.7" right="0.7" top="0.75" bottom="0.75" header="0.3" footer="0.3"/>
  <pageSetup scale="34" fitToHeight="2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3213-7290-4FC5-AD9D-99015220EF30}">
  <dimension ref="B6:K21"/>
  <sheetViews>
    <sheetView showGridLines="0" workbookViewId="0">
      <selection activeCell="B21" sqref="B21:K21"/>
    </sheetView>
  </sheetViews>
  <sheetFormatPr defaultColWidth="8.875" defaultRowHeight="15.75" x14ac:dyDescent="0.25"/>
  <sheetData>
    <row r="6" spans="2:11" ht="18.75" x14ac:dyDescent="0.3">
      <c r="B6" s="52" t="s">
        <v>0</v>
      </c>
      <c r="C6" s="52"/>
      <c r="D6" s="52"/>
      <c r="E6" s="52"/>
      <c r="F6" s="52"/>
      <c r="G6" s="52"/>
      <c r="H6" s="52"/>
      <c r="I6" s="52"/>
      <c r="J6" s="52"/>
      <c r="K6" s="52"/>
    </row>
    <row r="7" spans="2:11" x14ac:dyDescent="0.25">
      <c r="B7" s="53" t="s">
        <v>1</v>
      </c>
      <c r="C7" s="53"/>
      <c r="D7" s="53"/>
      <c r="E7" s="53"/>
      <c r="F7" s="53"/>
      <c r="G7" s="53"/>
      <c r="H7" s="53"/>
      <c r="I7" s="53"/>
      <c r="J7" s="53"/>
      <c r="K7" s="53"/>
    </row>
    <row r="8" spans="2:11" x14ac:dyDescent="0.25">
      <c r="B8" s="23"/>
      <c r="C8" s="23"/>
      <c r="D8" s="23"/>
      <c r="E8" s="23"/>
      <c r="F8" s="23"/>
      <c r="G8" s="23"/>
      <c r="H8" s="23"/>
      <c r="I8" s="23"/>
      <c r="J8" s="23"/>
      <c r="K8" s="23"/>
    </row>
    <row r="9" spans="2:11" x14ac:dyDescent="0.25">
      <c r="B9" t="s">
        <v>2</v>
      </c>
    </row>
    <row r="11" spans="2:11" x14ac:dyDescent="0.25">
      <c r="C11" t="s">
        <v>191</v>
      </c>
      <c r="G11" s="21"/>
    </row>
    <row r="12" spans="2:11" x14ac:dyDescent="0.25">
      <c r="C12" t="s">
        <v>3</v>
      </c>
      <c r="G12" s="21" t="s">
        <v>4</v>
      </c>
    </row>
    <row r="13" spans="2:11" x14ac:dyDescent="0.25">
      <c r="C13" t="s">
        <v>5</v>
      </c>
      <c r="G13" s="21"/>
    </row>
    <row r="15" spans="2:11" x14ac:dyDescent="0.25">
      <c r="B15" s="22" t="s">
        <v>183</v>
      </c>
    </row>
    <row r="17" spans="2:11" ht="15.75" customHeight="1" x14ac:dyDescent="0.25">
      <c r="D17" s="43" t="s">
        <v>6</v>
      </c>
      <c r="E17" s="44"/>
      <c r="G17" s="47" t="s">
        <v>7</v>
      </c>
      <c r="H17" s="48"/>
    </row>
    <row r="18" spans="2:11" ht="15.75" customHeight="1" x14ac:dyDescent="0.25">
      <c r="D18" s="45"/>
      <c r="E18" s="46"/>
      <c r="G18" s="49"/>
      <c r="H18" s="50"/>
    </row>
    <row r="20" spans="2:11" ht="166.5" customHeight="1" x14ac:dyDescent="0.25">
      <c r="B20" s="41" t="s">
        <v>185</v>
      </c>
      <c r="C20" s="51"/>
      <c r="D20" s="51"/>
      <c r="E20" s="51"/>
      <c r="F20" s="51"/>
      <c r="G20" s="51"/>
      <c r="H20" s="51"/>
      <c r="I20" s="51"/>
      <c r="J20" s="51"/>
      <c r="K20" s="51"/>
    </row>
    <row r="21" spans="2:11" ht="136.5" customHeight="1" x14ac:dyDescent="0.25">
      <c r="B21" s="41" t="s">
        <v>194</v>
      </c>
      <c r="C21" s="42"/>
      <c r="D21" s="42"/>
      <c r="E21" s="42"/>
      <c r="F21" s="42"/>
      <c r="G21" s="42"/>
      <c r="H21" s="42"/>
      <c r="I21" s="42"/>
      <c r="J21" s="42"/>
      <c r="K21" s="42"/>
    </row>
  </sheetData>
  <mergeCells count="6">
    <mergeCell ref="B21:K21"/>
    <mergeCell ref="D17:E18"/>
    <mergeCell ref="G17:H18"/>
    <mergeCell ref="B20:K20"/>
    <mergeCell ref="B6:K6"/>
    <mergeCell ref="B7:K7"/>
  </mergeCells>
  <hyperlinks>
    <hyperlink ref="B7" r:id="rId1" xr:uid="{7870E91C-7A86-4DFF-944B-28C411016453}"/>
    <hyperlink ref="D17:E18" r:id="rId2" display="Join" xr:uid="{565CD5DA-2752-404C-B165-752DCA092E71}"/>
    <hyperlink ref="G17:H18" r:id="rId3" display="Donate" xr:uid="{D8B3343C-DA58-418E-8476-4136AC8DF09E}"/>
  </hyperlinks>
  <pageMargins left="0.7" right="0.7"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8E3C3-79E0-4DED-84C4-09FB85935751}">
  <dimension ref="B6:K8"/>
  <sheetViews>
    <sheetView showGridLines="0" workbookViewId="0">
      <selection activeCell="B6" sqref="B6:K6"/>
    </sheetView>
  </sheetViews>
  <sheetFormatPr defaultColWidth="8.875" defaultRowHeight="15.75" x14ac:dyDescent="0.25"/>
  <sheetData>
    <row r="6" spans="2:11" ht="309" customHeight="1" x14ac:dyDescent="0.25">
      <c r="B6" s="41" t="s">
        <v>195</v>
      </c>
      <c r="C6" s="42"/>
      <c r="D6" s="42"/>
      <c r="E6" s="42"/>
      <c r="F6" s="42"/>
      <c r="G6" s="42"/>
      <c r="H6" s="42"/>
      <c r="I6" s="42"/>
      <c r="J6" s="42"/>
      <c r="K6" s="42"/>
    </row>
    <row r="8" spans="2:11" ht="183" customHeight="1" x14ac:dyDescent="0.25">
      <c r="B8" s="41" t="s">
        <v>184</v>
      </c>
      <c r="C8" s="42"/>
      <c r="D8" s="42"/>
      <c r="E8" s="42"/>
      <c r="F8" s="42"/>
      <c r="G8" s="42"/>
      <c r="H8" s="42"/>
      <c r="I8" s="42"/>
      <c r="J8" s="42"/>
      <c r="K8" s="42"/>
    </row>
  </sheetData>
  <mergeCells count="2">
    <mergeCell ref="B6:K6"/>
    <mergeCell ref="B8:K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Relaxed</vt:lpstr>
      <vt:lpstr>Average</vt:lpstr>
      <vt:lpstr>Fast</vt:lpstr>
      <vt:lpstr>README</vt:lpstr>
      <vt:lpstr>Planning Tips</vt:lpstr>
      <vt:lpstr>'Planning Tips'!Print_Area</vt:lpstr>
      <vt:lpstr>README!Print_Area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Durston</dc:creator>
  <cp:keywords/>
  <dc:description/>
  <cp:lastModifiedBy>Brad Vaillancourt</cp:lastModifiedBy>
  <cp:revision/>
  <cp:lastPrinted>2025-01-24T09:25:33Z</cp:lastPrinted>
  <dcterms:created xsi:type="dcterms:W3CDTF">2018-02-18T03:46:36Z</dcterms:created>
  <dcterms:modified xsi:type="dcterms:W3CDTF">2025-01-24T09:28:56Z</dcterms:modified>
  <cp:category/>
  <cp:contentStatus/>
</cp:coreProperties>
</file>